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6380" windowHeight="8196" tabRatio="500" firstSheet="4" activeTab="4"/>
  </bookViews>
  <sheets>
    <sheet name="До Папениной" sheetId="1" state="hidden" r:id="rId1"/>
    <sheet name="После" sheetId="2" state="hidden" r:id="rId2"/>
    <sheet name="Лист2" sheetId="3" state="hidden" r:id="rId3"/>
    <sheet name="Лист3" sheetId="4" state="hidden" r:id="rId4"/>
    <sheet name="инвестиции" sheetId="5" r:id="rId5"/>
  </sheets>
  <definedNames>
    <definedName name="_xlnm._FilterDatabase" localSheetId="1" hidden="1">После!$E$1:$E$1526</definedName>
    <definedName name="_xlnm.Print_Titles" localSheetId="4">инвестиции!$3:$4</definedName>
    <definedName name="_xlnm.Print_Area" localSheetId="4">инвестиции!$A$1:$F$163</definedName>
  </definedNames>
  <calcPr calcId="144525"/>
  <extLst>
    <ext xmlns:loext="http://schemas.libreoffice.org/" uri="{7626C862-2A13-11E5-B345-FEFF819CDC9F}">
      <loext:extCalcPr stringRefSyntax="ExcelA1"/>
    </ext>
  </extLst>
</workbook>
</file>

<file path=xl/calcChain.xml><?xml version="1.0" encoding="utf-8"?>
<calcChain xmlns="http://schemas.openxmlformats.org/spreadsheetml/2006/main">
  <c r="E89" i="5" l="1"/>
  <c r="F37" i="5" l="1"/>
  <c r="E37" i="5"/>
  <c r="F5" i="5"/>
  <c r="E5" i="5"/>
  <c r="F144" i="5"/>
  <c r="E144" i="5"/>
  <c r="F138" i="5"/>
  <c r="E138" i="5"/>
  <c r="F111" i="5"/>
  <c r="E111" i="5"/>
  <c r="D117" i="5"/>
  <c r="D115" i="5"/>
  <c r="D113" i="5"/>
  <c r="D111" i="5" l="1"/>
  <c r="D162" i="5"/>
  <c r="D160" i="5"/>
  <c r="D158" i="5"/>
  <c r="D156" i="5"/>
  <c r="D154" i="5"/>
  <c r="D152" i="5"/>
  <c r="D150" i="5"/>
  <c r="D148" i="5"/>
  <c r="D146" i="5"/>
  <c r="D144" i="5"/>
  <c r="D142" i="5"/>
  <c r="D140" i="5"/>
  <c r="D138" i="5"/>
  <c r="D136" i="5"/>
  <c r="D134" i="5"/>
  <c r="D132" i="5"/>
  <c r="D130" i="5"/>
  <c r="D128" i="5"/>
  <c r="F126" i="5"/>
  <c r="E126" i="5"/>
  <c r="D124" i="5"/>
  <c r="D122" i="5"/>
  <c r="F120" i="5"/>
  <c r="E120" i="5"/>
  <c r="D109" i="5"/>
  <c r="D107" i="5"/>
  <c r="D105" i="5"/>
  <c r="F103" i="5"/>
  <c r="D103" i="5" s="1"/>
  <c r="F101" i="5"/>
  <c r="D101" i="5" s="1"/>
  <c r="F99" i="5"/>
  <c r="D99" i="5" s="1"/>
  <c r="F97" i="5"/>
  <c r="D95" i="5"/>
  <c r="D93" i="5"/>
  <c r="D91" i="5"/>
  <c r="D87" i="5"/>
  <c r="D85" i="5"/>
  <c r="D83" i="5"/>
  <c r="D81" i="5"/>
  <c r="D79" i="5"/>
  <c r="D77" i="5"/>
  <c r="D75" i="5"/>
  <c r="D73" i="5"/>
  <c r="D71" i="5"/>
  <c r="D69" i="5"/>
  <c r="D67" i="5"/>
  <c r="D65" i="5"/>
  <c r="D63" i="5"/>
  <c r="D61" i="5"/>
  <c r="D59" i="5"/>
  <c r="D57" i="5"/>
  <c r="D55" i="5"/>
  <c r="D53" i="5"/>
  <c r="D51" i="5"/>
  <c r="D49" i="5"/>
  <c r="D47" i="5"/>
  <c r="D45" i="5"/>
  <c r="D43" i="5"/>
  <c r="D41" i="5"/>
  <c r="D39" i="5"/>
  <c r="D37" i="5"/>
  <c r="D35" i="5"/>
  <c r="D33" i="5"/>
  <c r="D31" i="5"/>
  <c r="D29" i="5"/>
  <c r="D27" i="5"/>
  <c r="D25" i="5"/>
  <c r="D23" i="5"/>
  <c r="D21" i="5"/>
  <c r="D19" i="5"/>
  <c r="F17" i="5"/>
  <c r="E17" i="5"/>
  <c r="D15" i="5"/>
  <c r="D13" i="5"/>
  <c r="D11" i="5"/>
  <c r="D9" i="5"/>
  <c r="D7" i="5"/>
  <c r="G1495" i="2"/>
  <c r="F1495" i="2"/>
  <c r="G1494" i="2"/>
  <c r="F1494" i="2"/>
  <c r="G1493" i="2"/>
  <c r="F1493" i="2"/>
  <c r="G1492" i="2"/>
  <c r="F1492" i="2"/>
  <c r="G1491" i="2"/>
  <c r="F1491" i="2"/>
  <c r="G1490" i="2"/>
  <c r="F1490" i="2"/>
  <c r="G1489" i="2"/>
  <c r="F1489" i="2"/>
  <c r="G1488" i="2"/>
  <c r="F1488" i="2"/>
  <c r="G1487" i="2"/>
  <c r="F1487" i="2"/>
  <c r="G1486" i="2"/>
  <c r="F1486" i="2"/>
  <c r="G1485" i="2"/>
  <c r="G1497" i="2" s="1"/>
  <c r="F1485" i="2"/>
  <c r="F1497" i="2" s="1"/>
  <c r="G1484" i="2"/>
  <c r="G1496" i="2" s="1"/>
  <c r="F1484" i="2"/>
  <c r="F1496" i="2" s="1"/>
  <c r="G1471" i="2"/>
  <c r="F1471" i="2"/>
  <c r="G1470" i="2"/>
  <c r="F1470" i="2"/>
  <c r="G1469" i="2"/>
  <c r="F1469" i="2"/>
  <c r="G1468" i="2"/>
  <c r="F1468" i="2"/>
  <c r="G1467" i="2"/>
  <c r="F1467" i="2"/>
  <c r="G1466" i="2"/>
  <c r="F1466" i="2"/>
  <c r="G1465" i="2"/>
  <c r="F1465" i="2"/>
  <c r="G1464" i="2"/>
  <c r="F1464" i="2"/>
  <c r="G1463" i="2"/>
  <c r="F1463" i="2"/>
  <c r="G1462" i="2"/>
  <c r="F1462" i="2"/>
  <c r="G1461" i="2"/>
  <c r="G1473" i="2" s="1"/>
  <c r="F1461" i="2"/>
  <c r="F1473" i="2" s="1"/>
  <c r="G1460" i="2"/>
  <c r="G1472" i="2" s="1"/>
  <c r="F1460" i="2"/>
  <c r="F1472" i="2" s="1"/>
  <c r="G1449" i="2"/>
  <c r="F1449" i="2"/>
  <c r="G1448" i="2"/>
  <c r="G1508" i="2" s="1"/>
  <c r="F1448" i="2"/>
  <c r="F1508" i="2" s="1"/>
  <c r="G1447" i="2"/>
  <c r="G1507" i="2" s="1"/>
  <c r="F1447" i="2"/>
  <c r="F1507" i="2" s="1"/>
  <c r="G1446" i="2"/>
  <c r="G1506" i="2" s="1"/>
  <c r="F1446" i="2"/>
  <c r="F1506" i="2" s="1"/>
  <c r="G1445" i="2"/>
  <c r="F1445" i="2"/>
  <c r="G1444" i="2"/>
  <c r="G1504" i="2" s="1"/>
  <c r="F1444" i="2"/>
  <c r="F1504" i="2" s="1"/>
  <c r="G1443" i="2"/>
  <c r="G1503" i="2" s="1"/>
  <c r="F1443" i="2"/>
  <c r="F1503" i="2" s="1"/>
  <c r="G1442" i="2"/>
  <c r="G1502" i="2" s="1"/>
  <c r="F1442" i="2"/>
  <c r="F1502" i="2" s="1"/>
  <c r="G1441" i="2"/>
  <c r="F1441" i="2"/>
  <c r="G1440" i="2"/>
  <c r="G1500" i="2" s="1"/>
  <c r="F1440" i="2"/>
  <c r="F1500" i="2" s="1"/>
  <c r="G1439" i="2"/>
  <c r="G1499" i="2" s="1"/>
  <c r="F1439" i="2"/>
  <c r="F1499" i="2" s="1"/>
  <c r="G1438" i="2"/>
  <c r="G1498" i="2" s="1"/>
  <c r="F1438" i="2"/>
  <c r="F1498" i="2" s="1"/>
  <c r="G1413" i="2"/>
  <c r="G1411" i="2"/>
  <c r="G1410" i="2"/>
  <c r="F1410" i="2"/>
  <c r="G1409" i="2"/>
  <c r="F1409" i="2"/>
  <c r="G1408" i="2"/>
  <c r="F1408" i="2"/>
  <c r="G1407" i="2"/>
  <c r="F1407" i="2"/>
  <c r="G1406" i="2"/>
  <c r="F1406" i="2"/>
  <c r="G1405" i="2"/>
  <c r="F1405" i="2"/>
  <c r="G1404" i="2"/>
  <c r="F1404" i="2"/>
  <c r="G1403" i="2"/>
  <c r="F1403" i="2"/>
  <c r="G1402" i="2"/>
  <c r="F1402" i="2"/>
  <c r="G1401" i="2"/>
  <c r="F1401" i="2"/>
  <c r="G1400" i="2"/>
  <c r="G1412" i="2" s="1"/>
  <c r="F1400" i="2"/>
  <c r="F1412" i="2" s="1"/>
  <c r="G1399" i="2"/>
  <c r="F1399" i="2"/>
  <c r="F1411" i="2" s="1"/>
  <c r="G1386" i="2"/>
  <c r="F1386" i="2"/>
  <c r="G1385" i="2"/>
  <c r="F1385" i="2"/>
  <c r="G1384" i="2"/>
  <c r="F1384" i="2"/>
  <c r="G1383" i="2"/>
  <c r="F1383" i="2"/>
  <c r="G1382" i="2"/>
  <c r="F1382" i="2"/>
  <c r="G1381" i="2"/>
  <c r="F1381" i="2"/>
  <c r="G1380" i="2"/>
  <c r="F1380" i="2"/>
  <c r="G1379" i="2"/>
  <c r="F1379" i="2"/>
  <c r="G1378" i="2"/>
  <c r="F1378" i="2"/>
  <c r="G1377" i="2"/>
  <c r="F1377" i="2"/>
  <c r="G1376" i="2"/>
  <c r="F1376" i="2"/>
  <c r="G1375" i="2"/>
  <c r="F1375" i="2"/>
  <c r="G1364" i="2"/>
  <c r="F1364" i="2"/>
  <c r="G1363" i="2"/>
  <c r="F1363" i="2"/>
  <c r="G1352" i="2"/>
  <c r="G1388" i="2" s="1"/>
  <c r="F1352" i="2"/>
  <c r="F1388" i="2" s="1"/>
  <c r="G1351" i="2"/>
  <c r="G1387" i="2" s="1"/>
  <c r="F1351" i="2"/>
  <c r="G1338" i="2"/>
  <c r="G1422" i="2" s="1"/>
  <c r="F1338" i="2"/>
  <c r="F1422" i="2" s="1"/>
  <c r="G1337" i="2"/>
  <c r="G1421" i="2" s="1"/>
  <c r="F1337" i="2"/>
  <c r="F1421" i="2" s="1"/>
  <c r="G1336" i="2"/>
  <c r="G1420" i="2" s="1"/>
  <c r="F1336" i="2"/>
  <c r="F1420" i="2" s="1"/>
  <c r="G1335" i="2"/>
  <c r="G1419" i="2" s="1"/>
  <c r="F1335" i="2"/>
  <c r="G1334" i="2"/>
  <c r="G1418" i="2" s="1"/>
  <c r="F1334" i="2"/>
  <c r="F1418" i="2" s="1"/>
  <c r="G1333" i="2"/>
  <c r="G1417" i="2" s="1"/>
  <c r="F1333" i="2"/>
  <c r="F1417" i="2" s="1"/>
  <c r="G1332" i="2"/>
  <c r="G1416" i="2" s="1"/>
  <c r="F1332" i="2"/>
  <c r="F1416" i="2" s="1"/>
  <c r="G1331" i="2"/>
  <c r="G1415" i="2" s="1"/>
  <c r="F1331" i="2"/>
  <c r="G1330" i="2"/>
  <c r="G1414" i="2" s="1"/>
  <c r="F1330" i="2"/>
  <c r="F1414" i="2" s="1"/>
  <c r="G1329" i="2"/>
  <c r="F1329" i="2"/>
  <c r="F1413" i="2" s="1"/>
  <c r="G1328" i="2"/>
  <c r="G1340" i="2" s="1"/>
  <c r="F1328" i="2"/>
  <c r="F1340" i="2" s="1"/>
  <c r="F1424" i="2" s="1"/>
  <c r="G1327" i="2"/>
  <c r="G1339" i="2" s="1"/>
  <c r="G1423" i="2" s="1"/>
  <c r="F1327" i="2"/>
  <c r="F1339" i="2" s="1"/>
  <c r="G1303" i="2"/>
  <c r="F1303" i="2"/>
  <c r="G1301" i="2"/>
  <c r="F1301" i="2"/>
  <c r="G1300" i="2"/>
  <c r="F1300" i="2"/>
  <c r="G1299" i="2"/>
  <c r="F1299" i="2"/>
  <c r="G1298" i="2"/>
  <c r="F1298" i="2"/>
  <c r="G1297" i="2"/>
  <c r="F1297" i="2"/>
  <c r="G1296" i="2"/>
  <c r="F1296" i="2"/>
  <c r="G1295" i="2"/>
  <c r="F1295" i="2"/>
  <c r="G1294" i="2"/>
  <c r="F1294" i="2"/>
  <c r="G1293" i="2"/>
  <c r="F1293" i="2"/>
  <c r="G1292" i="2"/>
  <c r="F1292" i="2"/>
  <c r="G1290" i="2"/>
  <c r="G1278" i="2"/>
  <c r="F1278" i="2"/>
  <c r="F1302" i="2" s="1"/>
  <c r="G1266" i="2"/>
  <c r="G1302" i="2" s="1"/>
  <c r="G1255" i="2"/>
  <c r="F1255" i="2"/>
  <c r="F1254" i="2"/>
  <c r="G1253" i="2"/>
  <c r="F1253" i="2"/>
  <c r="G1252" i="2"/>
  <c r="F1252" i="2"/>
  <c r="G1251" i="2"/>
  <c r="F1251" i="2"/>
  <c r="G1250" i="2"/>
  <c r="F1250" i="2"/>
  <c r="G1249" i="2"/>
  <c r="F1249" i="2"/>
  <c r="G1248" i="2"/>
  <c r="F1248" i="2"/>
  <c r="G1247" i="2"/>
  <c r="F1247" i="2"/>
  <c r="G1246" i="2"/>
  <c r="F1246" i="2"/>
  <c r="G1245" i="2"/>
  <c r="F1245" i="2"/>
  <c r="G1244" i="2"/>
  <c r="F1244" i="2"/>
  <c r="G1242" i="2"/>
  <c r="G1230" i="2"/>
  <c r="G1218" i="2"/>
  <c r="G1206" i="2"/>
  <c r="G1194" i="2"/>
  <c r="G1182" i="2"/>
  <c r="G1170" i="2"/>
  <c r="G1159" i="2"/>
  <c r="G1315" i="2" s="1"/>
  <c r="F1159" i="2"/>
  <c r="G1157" i="2"/>
  <c r="G1313" i="2" s="1"/>
  <c r="F1157" i="2"/>
  <c r="G1156" i="2"/>
  <c r="G1312" i="2" s="1"/>
  <c r="F1156" i="2"/>
  <c r="G1155" i="2"/>
  <c r="G1311" i="2" s="1"/>
  <c r="F1155" i="2"/>
  <c r="G1154" i="2"/>
  <c r="F1154" i="2"/>
  <c r="G1153" i="2"/>
  <c r="G1309" i="2" s="1"/>
  <c r="F1153" i="2"/>
  <c r="G1152" i="2"/>
  <c r="G1308" i="2" s="1"/>
  <c r="F1152" i="2"/>
  <c r="G1151" i="2"/>
  <c r="G1307" i="2" s="1"/>
  <c r="F1151" i="2"/>
  <c r="G1150" i="2"/>
  <c r="F1150" i="2"/>
  <c r="G1149" i="2"/>
  <c r="G1305" i="2" s="1"/>
  <c r="F1149" i="2"/>
  <c r="G1148" i="2"/>
  <c r="G1304" i="2" s="1"/>
  <c r="F1148" i="2"/>
  <c r="G1146" i="2"/>
  <c r="F1146" i="2"/>
  <c r="G1134" i="2"/>
  <c r="G1122" i="2"/>
  <c r="G1110" i="2"/>
  <c r="G1098" i="2"/>
  <c r="F1098" i="2"/>
  <c r="G1086" i="2"/>
  <c r="F1086" i="2"/>
  <c r="F1074" i="2"/>
  <c r="F1073" i="2"/>
  <c r="F1072" i="2"/>
  <c r="F1071" i="2"/>
  <c r="F1070" i="2"/>
  <c r="F1069" i="2"/>
  <c r="F1068" i="2"/>
  <c r="F1067" i="2"/>
  <c r="F1066" i="2"/>
  <c r="F1065" i="2"/>
  <c r="F1064" i="2"/>
  <c r="F1063" i="2"/>
  <c r="G1014" i="2"/>
  <c r="G1074" i="2" s="1"/>
  <c r="G1013" i="2"/>
  <c r="G1073" i="2" s="1"/>
  <c r="G1012" i="2"/>
  <c r="G1072" i="2" s="1"/>
  <c r="G1011" i="2"/>
  <c r="G1071" i="2" s="1"/>
  <c r="G1010" i="2"/>
  <c r="G1070" i="2" s="1"/>
  <c r="G1009" i="2"/>
  <c r="G1069" i="2" s="1"/>
  <c r="G1008" i="2"/>
  <c r="G1068" i="2" s="1"/>
  <c r="G1007" i="2"/>
  <c r="G1067" i="2" s="1"/>
  <c r="G1006" i="2"/>
  <c r="G1066" i="2" s="1"/>
  <c r="G1005" i="2"/>
  <c r="G1065" i="2" s="1"/>
  <c r="G1004" i="2"/>
  <c r="G1064" i="2" s="1"/>
  <c r="G1003" i="2"/>
  <c r="G1063" i="2" s="1"/>
  <c r="G973" i="2"/>
  <c r="F973" i="2"/>
  <c r="G972" i="2"/>
  <c r="F972" i="2"/>
  <c r="G971" i="2"/>
  <c r="F971" i="2"/>
  <c r="G970" i="2"/>
  <c r="F970" i="2"/>
  <c r="G969" i="2"/>
  <c r="F969" i="2"/>
  <c r="G968" i="2"/>
  <c r="F968" i="2"/>
  <c r="G967" i="2"/>
  <c r="F967" i="2"/>
  <c r="G966" i="2"/>
  <c r="F966" i="2"/>
  <c r="G965" i="2"/>
  <c r="F965" i="2"/>
  <c r="G964" i="2"/>
  <c r="F964" i="2"/>
  <c r="G963" i="2"/>
  <c r="G975" i="2" s="1"/>
  <c r="F963" i="2"/>
  <c r="F975" i="2" s="1"/>
  <c r="G962" i="2"/>
  <c r="G974" i="2" s="1"/>
  <c r="F962" i="2"/>
  <c r="F974" i="2" s="1"/>
  <c r="G951" i="2"/>
  <c r="F951" i="2"/>
  <c r="G950" i="2"/>
  <c r="G986" i="2" s="1"/>
  <c r="F950" i="2"/>
  <c r="G949" i="2"/>
  <c r="G985" i="2" s="1"/>
  <c r="F949" i="2"/>
  <c r="F985" i="2" s="1"/>
  <c r="G948" i="2"/>
  <c r="G984" i="2" s="1"/>
  <c r="F948" i="2"/>
  <c r="F984" i="2" s="1"/>
  <c r="G947" i="2"/>
  <c r="F947" i="2"/>
  <c r="G946" i="2"/>
  <c r="G982" i="2" s="1"/>
  <c r="F946" i="2"/>
  <c r="F982" i="2" s="1"/>
  <c r="G945" i="2"/>
  <c r="G981" i="2" s="1"/>
  <c r="F945" i="2"/>
  <c r="F981" i="2" s="1"/>
  <c r="G944" i="2"/>
  <c r="G980" i="2" s="1"/>
  <c r="F944" i="2"/>
  <c r="F980" i="2" s="1"/>
  <c r="G943" i="2"/>
  <c r="F943" i="2"/>
  <c r="G942" i="2"/>
  <c r="G978" i="2" s="1"/>
  <c r="F942" i="2"/>
  <c r="F978" i="2" s="1"/>
  <c r="G941" i="2"/>
  <c r="G977" i="2" s="1"/>
  <c r="F941" i="2"/>
  <c r="F977" i="2" s="1"/>
  <c r="G940" i="2"/>
  <c r="G976" i="2" s="1"/>
  <c r="F940" i="2"/>
  <c r="F976" i="2" s="1"/>
  <c r="G912" i="2"/>
  <c r="G924" i="2" s="1"/>
  <c r="F912" i="2"/>
  <c r="F924" i="2" s="1"/>
  <c r="G911" i="2"/>
  <c r="G923" i="2" s="1"/>
  <c r="F911" i="2"/>
  <c r="F923" i="2" s="1"/>
  <c r="G910" i="2"/>
  <c r="G922" i="2" s="1"/>
  <c r="F910" i="2"/>
  <c r="F922" i="2" s="1"/>
  <c r="G909" i="2"/>
  <c r="G921" i="2" s="1"/>
  <c r="F909" i="2"/>
  <c r="F921" i="2" s="1"/>
  <c r="G908" i="2"/>
  <c r="G920" i="2" s="1"/>
  <c r="F908" i="2"/>
  <c r="F920" i="2" s="1"/>
  <c r="G907" i="2"/>
  <c r="G919" i="2" s="1"/>
  <c r="F907" i="2"/>
  <c r="F919" i="2" s="1"/>
  <c r="G906" i="2"/>
  <c r="G918" i="2" s="1"/>
  <c r="F906" i="2"/>
  <c r="F918" i="2" s="1"/>
  <c r="G905" i="2"/>
  <c r="G917" i="2" s="1"/>
  <c r="F905" i="2"/>
  <c r="F917" i="2" s="1"/>
  <c r="G904" i="2"/>
  <c r="G916" i="2" s="1"/>
  <c r="F904" i="2"/>
  <c r="F916" i="2" s="1"/>
  <c r="G903" i="2"/>
  <c r="G915" i="2" s="1"/>
  <c r="F903" i="2"/>
  <c r="F915" i="2" s="1"/>
  <c r="G902" i="2"/>
  <c r="G914" i="2" s="1"/>
  <c r="G926" i="2" s="1"/>
  <c r="F902" i="2"/>
  <c r="F914" i="2" s="1"/>
  <c r="F926" i="2" s="1"/>
  <c r="G901" i="2"/>
  <c r="G913" i="2" s="1"/>
  <c r="G925" i="2" s="1"/>
  <c r="F901" i="2"/>
  <c r="F913" i="2" s="1"/>
  <c r="F925" i="2" s="1"/>
  <c r="G877" i="2"/>
  <c r="F877" i="2"/>
  <c r="G876" i="2"/>
  <c r="F876" i="2"/>
  <c r="G875" i="2"/>
  <c r="F875" i="2"/>
  <c r="G874" i="2"/>
  <c r="F874" i="2"/>
  <c r="G873" i="2"/>
  <c r="F873" i="2"/>
  <c r="G872" i="2"/>
  <c r="F872" i="2"/>
  <c r="G871" i="2"/>
  <c r="F871" i="2"/>
  <c r="G870" i="2"/>
  <c r="F870" i="2"/>
  <c r="G869" i="2"/>
  <c r="F869" i="2"/>
  <c r="G868" i="2"/>
  <c r="F868" i="2"/>
  <c r="G867" i="2"/>
  <c r="F867" i="2"/>
  <c r="G866" i="2"/>
  <c r="F866" i="2"/>
  <c r="G853" i="2"/>
  <c r="F853" i="2"/>
  <c r="F889" i="2" s="1"/>
  <c r="G852" i="2"/>
  <c r="F852" i="2"/>
  <c r="F888" i="2" s="1"/>
  <c r="G851" i="2"/>
  <c r="F851" i="2"/>
  <c r="F887" i="2" s="1"/>
  <c r="G850" i="2"/>
  <c r="F850" i="2"/>
  <c r="F886" i="2" s="1"/>
  <c r="G849" i="2"/>
  <c r="F849" i="2"/>
  <c r="F885" i="2" s="1"/>
  <c r="G848" i="2"/>
  <c r="F848" i="2"/>
  <c r="F884" i="2" s="1"/>
  <c r="G847" i="2"/>
  <c r="F847" i="2"/>
  <c r="F883" i="2" s="1"/>
  <c r="G846" i="2"/>
  <c r="F846" i="2"/>
  <c r="F882" i="2" s="1"/>
  <c r="G845" i="2"/>
  <c r="F845" i="2"/>
  <c r="F881" i="2" s="1"/>
  <c r="G844" i="2"/>
  <c r="F844" i="2"/>
  <c r="F880" i="2" s="1"/>
  <c r="G843" i="2"/>
  <c r="F843" i="2"/>
  <c r="F879" i="2" s="1"/>
  <c r="G842" i="2"/>
  <c r="F842" i="2"/>
  <c r="F878" i="2" s="1"/>
  <c r="G829" i="2"/>
  <c r="G889" i="2" s="1"/>
  <c r="G828" i="2"/>
  <c r="G888" i="2" s="1"/>
  <c r="G827" i="2"/>
  <c r="G826" i="2"/>
  <c r="G886" i="2" s="1"/>
  <c r="G825" i="2"/>
  <c r="G885" i="2" s="1"/>
  <c r="G824" i="2"/>
  <c r="G884" i="2" s="1"/>
  <c r="G823" i="2"/>
  <c r="G822" i="2"/>
  <c r="G882" i="2" s="1"/>
  <c r="G821" i="2"/>
  <c r="G881" i="2" s="1"/>
  <c r="G820" i="2"/>
  <c r="G880" i="2" s="1"/>
  <c r="G819" i="2"/>
  <c r="G818" i="2"/>
  <c r="G878" i="2" s="1"/>
  <c r="G778" i="2"/>
  <c r="F778" i="2"/>
  <c r="G777" i="2"/>
  <c r="F777" i="2"/>
  <c r="G776" i="2"/>
  <c r="F776" i="2"/>
  <c r="G775" i="2"/>
  <c r="F775" i="2"/>
  <c r="G774" i="2"/>
  <c r="F774" i="2"/>
  <c r="G773" i="2"/>
  <c r="F773" i="2"/>
  <c r="G772" i="2"/>
  <c r="F772" i="2"/>
  <c r="G771" i="2"/>
  <c r="F771" i="2"/>
  <c r="G770" i="2"/>
  <c r="F770" i="2"/>
  <c r="G769" i="2"/>
  <c r="F769" i="2"/>
  <c r="G768" i="2"/>
  <c r="G780" i="2" s="1"/>
  <c r="F768" i="2"/>
  <c r="F780" i="2" s="1"/>
  <c r="G767" i="2"/>
  <c r="G779" i="2" s="1"/>
  <c r="F767" i="2"/>
  <c r="F779" i="2" s="1"/>
  <c r="G754" i="2"/>
  <c r="F754" i="2"/>
  <c r="G753" i="2"/>
  <c r="F753" i="2"/>
  <c r="G752" i="2"/>
  <c r="F752" i="2"/>
  <c r="G751" i="2"/>
  <c r="F751" i="2"/>
  <c r="G750" i="2"/>
  <c r="F750" i="2"/>
  <c r="G749" i="2"/>
  <c r="F749" i="2"/>
  <c r="G748" i="2"/>
  <c r="F748" i="2"/>
  <c r="G747" i="2"/>
  <c r="F747" i="2"/>
  <c r="G746" i="2"/>
  <c r="F746" i="2"/>
  <c r="G745" i="2"/>
  <c r="F745" i="2"/>
  <c r="G744" i="2"/>
  <c r="G756" i="2" s="1"/>
  <c r="F744" i="2"/>
  <c r="F756" i="2" s="1"/>
  <c r="G743" i="2"/>
  <c r="G755" i="2" s="1"/>
  <c r="F743" i="2"/>
  <c r="F755" i="2" s="1"/>
  <c r="G730" i="2"/>
  <c r="G790" i="2" s="1"/>
  <c r="F730" i="2"/>
  <c r="F790" i="2" s="1"/>
  <c r="G729" i="2"/>
  <c r="G789" i="2" s="1"/>
  <c r="F729" i="2"/>
  <c r="F789" i="2" s="1"/>
  <c r="G728" i="2"/>
  <c r="G788" i="2" s="1"/>
  <c r="F728" i="2"/>
  <c r="F788" i="2" s="1"/>
  <c r="G727" i="2"/>
  <c r="G787" i="2" s="1"/>
  <c r="F727" i="2"/>
  <c r="F787" i="2" s="1"/>
  <c r="G726" i="2"/>
  <c r="G786" i="2" s="1"/>
  <c r="F726" i="2"/>
  <c r="F786" i="2" s="1"/>
  <c r="G725" i="2"/>
  <c r="G785" i="2" s="1"/>
  <c r="F725" i="2"/>
  <c r="F785" i="2" s="1"/>
  <c r="G724" i="2"/>
  <c r="G784" i="2" s="1"/>
  <c r="F724" i="2"/>
  <c r="F784" i="2" s="1"/>
  <c r="G723" i="2"/>
  <c r="G783" i="2" s="1"/>
  <c r="F723" i="2"/>
  <c r="F783" i="2" s="1"/>
  <c r="G722" i="2"/>
  <c r="G782" i="2" s="1"/>
  <c r="F722" i="2"/>
  <c r="F782" i="2" s="1"/>
  <c r="G721" i="2"/>
  <c r="G781" i="2" s="1"/>
  <c r="F721" i="2"/>
  <c r="F781" i="2" s="1"/>
  <c r="G720" i="2"/>
  <c r="F720" i="2"/>
  <c r="G719" i="2"/>
  <c r="F719" i="2"/>
  <c r="G708" i="2"/>
  <c r="F708" i="2"/>
  <c r="G707" i="2"/>
  <c r="F707" i="2"/>
  <c r="G696" i="2"/>
  <c r="F696" i="2"/>
  <c r="G695" i="2"/>
  <c r="F695" i="2"/>
  <c r="G684" i="2"/>
  <c r="G732" i="2" s="1"/>
  <c r="G792" i="2" s="1"/>
  <c r="F684" i="2"/>
  <c r="F732" i="2" s="1"/>
  <c r="F792" i="2" s="1"/>
  <c r="G683" i="2"/>
  <c r="F683" i="2"/>
  <c r="F731" i="2" s="1"/>
  <c r="F791" i="2" s="1"/>
  <c r="F657" i="2"/>
  <c r="G656" i="2"/>
  <c r="F656" i="2"/>
  <c r="F655" i="2"/>
  <c r="G654" i="2"/>
  <c r="F654" i="2"/>
  <c r="G653" i="2"/>
  <c r="F653" i="2"/>
  <c r="G652" i="2"/>
  <c r="F652" i="2"/>
  <c r="F651" i="2"/>
  <c r="F650" i="2"/>
  <c r="F649" i="2"/>
  <c r="F648" i="2"/>
  <c r="F647" i="2"/>
  <c r="G646" i="2"/>
  <c r="F646" i="2"/>
  <c r="G645" i="2"/>
  <c r="G657" i="2" s="1"/>
  <c r="G643" i="2"/>
  <c r="G655" i="2" s="1"/>
  <c r="F635" i="2"/>
  <c r="F659" i="2" s="1"/>
  <c r="F634" i="2"/>
  <c r="F658" i="2" s="1"/>
  <c r="G627" i="2"/>
  <c r="G651" i="2" s="1"/>
  <c r="G626" i="2"/>
  <c r="G650" i="2" s="1"/>
  <c r="G625" i="2"/>
  <c r="G649" i="2" s="1"/>
  <c r="G624" i="2"/>
  <c r="G648" i="2" s="1"/>
  <c r="F621" i="2"/>
  <c r="F620" i="2"/>
  <c r="G619" i="2"/>
  <c r="F619" i="2"/>
  <c r="G618" i="2"/>
  <c r="F618" i="2"/>
  <c r="G617" i="2"/>
  <c r="F617" i="2"/>
  <c r="G616" i="2"/>
  <c r="F616" i="2"/>
  <c r="F615" i="2"/>
  <c r="F614" i="2"/>
  <c r="F613" i="2"/>
  <c r="F612" i="2"/>
  <c r="F611" i="2"/>
  <c r="F610" i="2"/>
  <c r="G609" i="2"/>
  <c r="G608" i="2"/>
  <c r="G603" i="2"/>
  <c r="G602" i="2"/>
  <c r="G601" i="2"/>
  <c r="G611" i="2" s="1"/>
  <c r="G600" i="2"/>
  <c r="F599" i="2"/>
  <c r="F623" i="2" s="1"/>
  <c r="F598" i="2"/>
  <c r="F622" i="2" s="1"/>
  <c r="G597" i="2"/>
  <c r="G621" i="2" s="1"/>
  <c r="G596" i="2"/>
  <c r="G620" i="2" s="1"/>
  <c r="G591" i="2"/>
  <c r="G615" i="2" s="1"/>
  <c r="G590" i="2"/>
  <c r="G614" i="2" s="1"/>
  <c r="G589" i="2"/>
  <c r="G588" i="2"/>
  <c r="G612" i="2" s="1"/>
  <c r="G587" i="2"/>
  <c r="G585" i="2"/>
  <c r="F585" i="2"/>
  <c r="F669" i="2" s="1"/>
  <c r="G584" i="2"/>
  <c r="G668" i="2" s="1"/>
  <c r="F584" i="2"/>
  <c r="F668" i="2" s="1"/>
  <c r="G583" i="2"/>
  <c r="G667" i="2" s="1"/>
  <c r="F583" i="2"/>
  <c r="F667" i="2" s="1"/>
  <c r="G582" i="2"/>
  <c r="F582" i="2"/>
  <c r="G581" i="2"/>
  <c r="G665" i="2" s="1"/>
  <c r="G580" i="2"/>
  <c r="G664" i="2" s="1"/>
  <c r="G579" i="2"/>
  <c r="G578" i="2"/>
  <c r="G662" i="2" s="1"/>
  <c r="F578" i="2"/>
  <c r="F662" i="2" s="1"/>
  <c r="G577" i="2"/>
  <c r="F569" i="2"/>
  <c r="F581" i="2" s="1"/>
  <c r="F665" i="2" s="1"/>
  <c r="F568" i="2"/>
  <c r="F580" i="2" s="1"/>
  <c r="F664" i="2" s="1"/>
  <c r="F567" i="2"/>
  <c r="F579" i="2" s="1"/>
  <c r="F663" i="2" s="1"/>
  <c r="F566" i="2"/>
  <c r="F565" i="2"/>
  <c r="F577" i="2" s="1"/>
  <c r="G564" i="2"/>
  <c r="G576" i="2" s="1"/>
  <c r="G660" i="2" s="1"/>
  <c r="F564" i="2"/>
  <c r="F576" i="2" s="1"/>
  <c r="G548" i="2"/>
  <c r="F548" i="2"/>
  <c r="G547" i="2"/>
  <c r="F547" i="2"/>
  <c r="G546" i="2"/>
  <c r="F546" i="2"/>
  <c r="G545" i="2"/>
  <c r="F545" i="2"/>
  <c r="G544" i="2"/>
  <c r="F544" i="2"/>
  <c r="G543" i="2"/>
  <c r="F543" i="2"/>
  <c r="G542" i="2"/>
  <c r="F542" i="2"/>
  <c r="G541" i="2"/>
  <c r="F541" i="2"/>
  <c r="G540" i="2"/>
  <c r="F540" i="2"/>
  <c r="G539" i="2"/>
  <c r="F539" i="2"/>
  <c r="G538" i="2"/>
  <c r="G550" i="2" s="1"/>
  <c r="F538" i="2"/>
  <c r="F550" i="2" s="1"/>
  <c r="G537" i="2"/>
  <c r="G549" i="2" s="1"/>
  <c r="F537" i="2"/>
  <c r="F549" i="2" s="1"/>
  <c r="G524" i="2"/>
  <c r="F524" i="2"/>
  <c r="G523" i="2"/>
  <c r="F523" i="2"/>
  <c r="G522" i="2"/>
  <c r="F522" i="2"/>
  <c r="G521" i="2"/>
  <c r="F521" i="2"/>
  <c r="G520" i="2"/>
  <c r="F520" i="2"/>
  <c r="G519" i="2"/>
  <c r="F519" i="2"/>
  <c r="G518" i="2"/>
  <c r="F518" i="2"/>
  <c r="G517" i="2"/>
  <c r="F517" i="2"/>
  <c r="G516" i="2"/>
  <c r="F516" i="2"/>
  <c r="G515" i="2"/>
  <c r="F515" i="2"/>
  <c r="G514" i="2"/>
  <c r="F514" i="2"/>
  <c r="G513" i="2"/>
  <c r="F513" i="2"/>
  <c r="G502" i="2"/>
  <c r="F502" i="2"/>
  <c r="G501" i="2"/>
  <c r="F501" i="2"/>
  <c r="G490" i="2"/>
  <c r="G526" i="2" s="1"/>
  <c r="F490" i="2"/>
  <c r="F526" i="2" s="1"/>
  <c r="G489" i="2"/>
  <c r="G525" i="2" s="1"/>
  <c r="F489" i="2"/>
  <c r="F525" i="2" s="1"/>
  <c r="G476" i="2"/>
  <c r="F476" i="2"/>
  <c r="G475" i="2"/>
  <c r="F475" i="2"/>
  <c r="G474" i="2"/>
  <c r="F474" i="2"/>
  <c r="G473" i="2"/>
  <c r="F473" i="2"/>
  <c r="G472" i="2"/>
  <c r="F472" i="2"/>
  <c r="G471" i="2"/>
  <c r="F471" i="2"/>
  <c r="G470" i="2"/>
  <c r="F470" i="2"/>
  <c r="G469" i="2"/>
  <c r="F469" i="2"/>
  <c r="G468" i="2"/>
  <c r="F468" i="2"/>
  <c r="G467" i="2"/>
  <c r="F467" i="2"/>
  <c r="G466" i="2"/>
  <c r="F466" i="2"/>
  <c r="G465" i="2"/>
  <c r="F465" i="2"/>
  <c r="G454" i="2"/>
  <c r="F454" i="2"/>
  <c r="G453" i="2"/>
  <c r="F453" i="2"/>
  <c r="G442" i="2"/>
  <c r="G478" i="2" s="1"/>
  <c r="F442" i="2"/>
  <c r="F478" i="2" s="1"/>
  <c r="G441" i="2"/>
  <c r="G477" i="2" s="1"/>
  <c r="F441" i="2"/>
  <c r="F477" i="2" s="1"/>
  <c r="G428" i="2"/>
  <c r="F428" i="2"/>
  <c r="G427" i="2"/>
  <c r="F427" i="2"/>
  <c r="G426" i="2"/>
  <c r="F426" i="2"/>
  <c r="G425" i="2"/>
  <c r="F425" i="2"/>
  <c r="G424" i="2"/>
  <c r="F424" i="2"/>
  <c r="G423" i="2"/>
  <c r="F423" i="2"/>
  <c r="G422" i="2"/>
  <c r="F422" i="2"/>
  <c r="G421" i="2"/>
  <c r="F421" i="2"/>
  <c r="G420" i="2"/>
  <c r="F420" i="2"/>
  <c r="G419" i="2"/>
  <c r="F419" i="2"/>
  <c r="G418" i="2"/>
  <c r="F418" i="2"/>
  <c r="G417" i="2"/>
  <c r="F417" i="2"/>
  <c r="G406" i="2"/>
  <c r="F406" i="2"/>
  <c r="G405" i="2"/>
  <c r="F405" i="2"/>
  <c r="G394" i="2"/>
  <c r="F394" i="2"/>
  <c r="G393" i="2"/>
  <c r="F393" i="2"/>
  <c r="G382" i="2"/>
  <c r="G430" i="2" s="1"/>
  <c r="F382" i="2"/>
  <c r="G381" i="2"/>
  <c r="F381" i="2"/>
  <c r="F429" i="2" s="1"/>
  <c r="G368" i="2"/>
  <c r="F368" i="2"/>
  <c r="G367" i="2"/>
  <c r="F367" i="2"/>
  <c r="G366" i="2"/>
  <c r="F366" i="2"/>
  <c r="G365" i="2"/>
  <c r="F365" i="2"/>
  <c r="G364" i="2"/>
  <c r="F364" i="2"/>
  <c r="G363" i="2"/>
  <c r="F363" i="2"/>
  <c r="G362" i="2"/>
  <c r="F362" i="2"/>
  <c r="G361" i="2"/>
  <c r="F361" i="2"/>
  <c r="G360" i="2"/>
  <c r="F360" i="2"/>
  <c r="G359" i="2"/>
  <c r="F359" i="2"/>
  <c r="G358" i="2"/>
  <c r="F358" i="2"/>
  <c r="G357" i="2"/>
  <c r="F357" i="2"/>
  <c r="G346" i="2"/>
  <c r="G370" i="2" s="1"/>
  <c r="F346" i="2"/>
  <c r="F370" i="2" s="1"/>
  <c r="G345" i="2"/>
  <c r="G369" i="2" s="1"/>
  <c r="F345" i="2"/>
  <c r="G332" i="2"/>
  <c r="F332" i="2"/>
  <c r="G331" i="2"/>
  <c r="F331" i="2"/>
  <c r="G330" i="2"/>
  <c r="F330" i="2"/>
  <c r="G329" i="2"/>
  <c r="F329" i="2"/>
  <c r="G328" i="2"/>
  <c r="F328" i="2"/>
  <c r="G327" i="2"/>
  <c r="F327" i="2"/>
  <c r="G326" i="2"/>
  <c r="F326" i="2"/>
  <c r="G325" i="2"/>
  <c r="F325" i="2"/>
  <c r="G324" i="2"/>
  <c r="F324" i="2"/>
  <c r="G323" i="2"/>
  <c r="F323" i="2"/>
  <c r="G322" i="2"/>
  <c r="F322" i="2"/>
  <c r="G321" i="2"/>
  <c r="F321" i="2"/>
  <c r="G310" i="2"/>
  <c r="F310" i="2"/>
  <c r="G309" i="2"/>
  <c r="F309" i="2"/>
  <c r="G298" i="2"/>
  <c r="F298" i="2"/>
  <c r="G297" i="2"/>
  <c r="F297" i="2"/>
  <c r="G286" i="2"/>
  <c r="F286" i="2"/>
  <c r="G285" i="2"/>
  <c r="F285" i="2"/>
  <c r="G274" i="2"/>
  <c r="G334" i="2" s="1"/>
  <c r="F274" i="2"/>
  <c r="F334" i="2" s="1"/>
  <c r="G273" i="2"/>
  <c r="G333" i="2" s="1"/>
  <c r="F273" i="2"/>
  <c r="G260" i="2"/>
  <c r="G560" i="2" s="1"/>
  <c r="F260" i="2"/>
  <c r="G259" i="2"/>
  <c r="F259" i="2"/>
  <c r="F559" i="2" s="1"/>
  <c r="G258" i="2"/>
  <c r="G558" i="2" s="1"/>
  <c r="F258" i="2"/>
  <c r="F558" i="2" s="1"/>
  <c r="G257" i="2"/>
  <c r="G557" i="2" s="1"/>
  <c r="F257" i="2"/>
  <c r="F557" i="2" s="1"/>
  <c r="G256" i="2"/>
  <c r="G556" i="2" s="1"/>
  <c r="F256" i="2"/>
  <c r="G255" i="2"/>
  <c r="F255" i="2"/>
  <c r="F555" i="2" s="1"/>
  <c r="G254" i="2"/>
  <c r="G554" i="2" s="1"/>
  <c r="F254" i="2"/>
  <c r="F554" i="2" s="1"/>
  <c r="G253" i="2"/>
  <c r="G553" i="2" s="1"/>
  <c r="F253" i="2"/>
  <c r="F553" i="2" s="1"/>
  <c r="G252" i="2"/>
  <c r="G552" i="2" s="1"/>
  <c r="F252" i="2"/>
  <c r="G251" i="2"/>
  <c r="F251" i="2"/>
  <c r="F551" i="2" s="1"/>
  <c r="G250" i="2"/>
  <c r="G262" i="2" s="1"/>
  <c r="G562" i="2" s="1"/>
  <c r="F250" i="2"/>
  <c r="F262" i="2" s="1"/>
  <c r="G249" i="2"/>
  <c r="G261" i="2" s="1"/>
  <c r="F249" i="2"/>
  <c r="F261" i="2" s="1"/>
  <c r="G223" i="2"/>
  <c r="F223" i="2"/>
  <c r="G222" i="2"/>
  <c r="F222" i="2"/>
  <c r="G221" i="2"/>
  <c r="F221" i="2"/>
  <c r="G220" i="2"/>
  <c r="F220" i="2"/>
  <c r="G219" i="2"/>
  <c r="F219" i="2"/>
  <c r="G218" i="2"/>
  <c r="F218" i="2"/>
  <c r="G217" i="2"/>
  <c r="F217" i="2"/>
  <c r="G216" i="2"/>
  <c r="F216" i="2"/>
  <c r="G215" i="2"/>
  <c r="F215" i="2"/>
  <c r="G214" i="2"/>
  <c r="F214" i="2"/>
  <c r="G213" i="2"/>
  <c r="F213" i="2"/>
  <c r="G212" i="2"/>
  <c r="F212" i="2"/>
  <c r="G201" i="2"/>
  <c r="G225" i="2" s="1"/>
  <c r="F201" i="2"/>
  <c r="G200" i="2"/>
  <c r="F200" i="2"/>
  <c r="F224" i="2" s="1"/>
  <c r="G187" i="2"/>
  <c r="F187" i="2"/>
  <c r="G186" i="2"/>
  <c r="F186" i="2"/>
  <c r="G185" i="2"/>
  <c r="F185" i="2"/>
  <c r="G184" i="2"/>
  <c r="F184" i="2"/>
  <c r="G183" i="2"/>
  <c r="F183" i="2"/>
  <c r="G182" i="2"/>
  <c r="F182" i="2"/>
  <c r="G181" i="2"/>
  <c r="F181" i="2"/>
  <c r="G180" i="2"/>
  <c r="F180" i="2"/>
  <c r="G179" i="2"/>
  <c r="F179" i="2"/>
  <c r="G178" i="2"/>
  <c r="F178" i="2"/>
  <c r="G177" i="2"/>
  <c r="F177" i="2"/>
  <c r="G176" i="2"/>
  <c r="F176" i="2"/>
  <c r="G165" i="2"/>
  <c r="G189" i="2" s="1"/>
  <c r="F165" i="2"/>
  <c r="F189" i="2" s="1"/>
  <c r="G164" i="2"/>
  <c r="G188" i="2" s="1"/>
  <c r="F164" i="2"/>
  <c r="F188" i="2" s="1"/>
  <c r="G151" i="2"/>
  <c r="F151" i="2"/>
  <c r="G150" i="2"/>
  <c r="F150" i="2"/>
  <c r="G149" i="2"/>
  <c r="F149" i="2"/>
  <c r="G148" i="2"/>
  <c r="F148" i="2"/>
  <c r="G147" i="2"/>
  <c r="F147" i="2"/>
  <c r="G146" i="2"/>
  <c r="F146" i="2"/>
  <c r="G145" i="2"/>
  <c r="F145" i="2"/>
  <c r="G144" i="2"/>
  <c r="F144" i="2"/>
  <c r="G143" i="2"/>
  <c r="F143" i="2"/>
  <c r="G142" i="2"/>
  <c r="F142" i="2"/>
  <c r="G141" i="2"/>
  <c r="F141" i="2"/>
  <c r="G140" i="2"/>
  <c r="F140" i="2"/>
  <c r="G129" i="2"/>
  <c r="F129" i="2"/>
  <c r="G128" i="2"/>
  <c r="F128" i="2"/>
  <c r="G117" i="2"/>
  <c r="F117" i="2"/>
  <c r="G116" i="2"/>
  <c r="F116" i="2"/>
  <c r="G105" i="2"/>
  <c r="G153" i="2" s="1"/>
  <c r="F105" i="2"/>
  <c r="G104" i="2"/>
  <c r="F104" i="2"/>
  <c r="F152" i="2" s="1"/>
  <c r="G91" i="2"/>
  <c r="F91" i="2"/>
  <c r="G90" i="2"/>
  <c r="F90" i="2"/>
  <c r="G89" i="2"/>
  <c r="F89" i="2"/>
  <c r="G88" i="2"/>
  <c r="F88" i="2"/>
  <c r="G87" i="2"/>
  <c r="F87" i="2"/>
  <c r="G86" i="2"/>
  <c r="F86" i="2"/>
  <c r="G85" i="2"/>
  <c r="F85" i="2"/>
  <c r="G84" i="2"/>
  <c r="F84" i="2"/>
  <c r="G83" i="2"/>
  <c r="F83" i="2"/>
  <c r="G82" i="2"/>
  <c r="F82" i="2"/>
  <c r="G81" i="2"/>
  <c r="F81" i="2"/>
  <c r="I80" i="2"/>
  <c r="H80" i="2"/>
  <c r="G80" i="2"/>
  <c r="F80" i="2"/>
  <c r="I79" i="2"/>
  <c r="H79" i="2"/>
  <c r="G69" i="2"/>
  <c r="F69" i="2"/>
  <c r="I68" i="2"/>
  <c r="H68" i="2"/>
  <c r="G68" i="2"/>
  <c r="F68" i="2"/>
  <c r="I67" i="2"/>
  <c r="H67" i="2"/>
  <c r="G57" i="2"/>
  <c r="F57" i="2"/>
  <c r="I56" i="2"/>
  <c r="H56" i="2"/>
  <c r="G56" i="2"/>
  <c r="F56" i="2"/>
  <c r="I55" i="2"/>
  <c r="H55" i="2"/>
  <c r="G45" i="2"/>
  <c r="G93" i="2" s="1"/>
  <c r="F45" i="2"/>
  <c r="F93" i="2" s="1"/>
  <c r="I44" i="2"/>
  <c r="H44" i="2"/>
  <c r="G44" i="2"/>
  <c r="G92" i="2" s="1"/>
  <c r="F44" i="2"/>
  <c r="F92" i="2" s="1"/>
  <c r="I43" i="2"/>
  <c r="H43" i="2"/>
  <c r="G31" i="2"/>
  <c r="G235" i="2" s="1"/>
  <c r="F31" i="2"/>
  <c r="I30" i="2"/>
  <c r="H30" i="2"/>
  <c r="G30" i="2"/>
  <c r="F30" i="2"/>
  <c r="F234" i="2" s="1"/>
  <c r="I29" i="2"/>
  <c r="H29" i="2"/>
  <c r="G29" i="2"/>
  <c r="G233" i="2" s="1"/>
  <c r="F29" i="2"/>
  <c r="I28" i="2"/>
  <c r="H28" i="2"/>
  <c r="G28" i="2"/>
  <c r="F28" i="2"/>
  <c r="F232" i="2" s="1"/>
  <c r="I27" i="2"/>
  <c r="H27" i="2"/>
  <c r="G27" i="2"/>
  <c r="G231" i="2" s="1"/>
  <c r="F27" i="2"/>
  <c r="I26" i="2"/>
  <c r="H26" i="2"/>
  <c r="G26" i="2"/>
  <c r="F26" i="2"/>
  <c r="F230" i="2" s="1"/>
  <c r="I25" i="2"/>
  <c r="H25" i="2"/>
  <c r="G25" i="2"/>
  <c r="G229" i="2" s="1"/>
  <c r="F25" i="2"/>
  <c r="I24" i="2"/>
  <c r="H24" i="2"/>
  <c r="G24" i="2"/>
  <c r="F24" i="2"/>
  <c r="F228" i="2" s="1"/>
  <c r="I23" i="2"/>
  <c r="H23" i="2"/>
  <c r="G23" i="2"/>
  <c r="G227" i="2" s="1"/>
  <c r="F23" i="2"/>
  <c r="I22" i="2"/>
  <c r="H22" i="2"/>
  <c r="G22" i="2"/>
  <c r="F22" i="2"/>
  <c r="F226" i="2" s="1"/>
  <c r="I21" i="2"/>
  <c r="H21" i="2"/>
  <c r="G21" i="2"/>
  <c r="G33" i="2" s="1"/>
  <c r="G237" i="2" s="1"/>
  <c r="F21" i="2"/>
  <c r="F33" i="2" s="1"/>
  <c r="I20" i="2"/>
  <c r="I32" i="2" s="1"/>
  <c r="H20" i="2"/>
  <c r="H32" i="2" s="1"/>
  <c r="G20" i="2"/>
  <c r="G32" i="2" s="1"/>
  <c r="F20" i="2"/>
  <c r="F32" i="2" s="1"/>
  <c r="F236" i="2" s="1"/>
  <c r="I19" i="2"/>
  <c r="I31" i="2" s="1"/>
  <c r="H19" i="2"/>
  <c r="H31" i="2" s="1"/>
  <c r="G1489" i="1"/>
  <c r="F1489" i="1"/>
  <c r="G1488" i="1"/>
  <c r="F1488" i="1"/>
  <c r="G1487" i="1"/>
  <c r="F1487" i="1"/>
  <c r="G1486" i="1"/>
  <c r="F1486" i="1"/>
  <c r="G1485" i="1"/>
  <c r="F1485" i="1"/>
  <c r="G1484" i="1"/>
  <c r="F1484" i="1"/>
  <c r="G1483" i="1"/>
  <c r="F1483" i="1"/>
  <c r="G1482" i="1"/>
  <c r="F1482" i="1"/>
  <c r="G1481" i="1"/>
  <c r="F1481" i="1"/>
  <c r="G1480" i="1"/>
  <c r="F1480" i="1"/>
  <c r="G1479" i="1"/>
  <c r="G1491" i="1" s="1"/>
  <c r="F1479" i="1"/>
  <c r="F1491" i="1" s="1"/>
  <c r="G1478" i="1"/>
  <c r="G1490" i="1" s="1"/>
  <c r="F1478" i="1"/>
  <c r="F1490" i="1" s="1"/>
  <c r="G1465" i="1"/>
  <c r="F1465" i="1"/>
  <c r="G1464" i="1"/>
  <c r="F1464" i="1"/>
  <c r="G1463" i="1"/>
  <c r="F1463" i="1"/>
  <c r="G1462" i="1"/>
  <c r="F1462" i="1"/>
  <c r="G1461" i="1"/>
  <c r="F1461" i="1"/>
  <c r="G1460" i="1"/>
  <c r="F1460" i="1"/>
  <c r="G1459" i="1"/>
  <c r="F1459" i="1"/>
  <c r="G1458" i="1"/>
  <c r="F1458" i="1"/>
  <c r="G1457" i="1"/>
  <c r="F1457" i="1"/>
  <c r="G1456" i="1"/>
  <c r="F1456" i="1"/>
  <c r="G1455" i="1"/>
  <c r="G1467" i="1" s="1"/>
  <c r="F1455" i="1"/>
  <c r="F1467" i="1" s="1"/>
  <c r="G1454" i="1"/>
  <c r="G1466" i="1" s="1"/>
  <c r="F1454" i="1"/>
  <c r="F1466" i="1" s="1"/>
  <c r="G1443" i="1"/>
  <c r="G1503" i="1" s="1"/>
  <c r="F1443" i="1"/>
  <c r="G1442" i="1"/>
  <c r="F1442" i="1"/>
  <c r="F1502" i="1" s="1"/>
  <c r="G1441" i="1"/>
  <c r="F1441" i="1"/>
  <c r="F1501" i="1" s="1"/>
  <c r="G1440" i="1"/>
  <c r="G1500" i="1" s="1"/>
  <c r="F1440" i="1"/>
  <c r="F1500" i="1" s="1"/>
  <c r="G1439" i="1"/>
  <c r="G1499" i="1" s="1"/>
  <c r="F1439" i="1"/>
  <c r="G1438" i="1"/>
  <c r="F1438" i="1"/>
  <c r="F1498" i="1" s="1"/>
  <c r="G1437" i="1"/>
  <c r="F1437" i="1"/>
  <c r="F1497" i="1" s="1"/>
  <c r="G1436" i="1"/>
  <c r="G1496" i="1" s="1"/>
  <c r="F1436" i="1"/>
  <c r="F1496" i="1" s="1"/>
  <c r="G1435" i="1"/>
  <c r="G1495" i="1" s="1"/>
  <c r="F1435" i="1"/>
  <c r="G1434" i="1"/>
  <c r="F1434" i="1"/>
  <c r="F1494" i="1" s="1"/>
  <c r="G1433" i="1"/>
  <c r="F1433" i="1"/>
  <c r="F1493" i="1" s="1"/>
  <c r="G1432" i="1"/>
  <c r="G1492" i="1" s="1"/>
  <c r="F1432" i="1"/>
  <c r="F1492" i="1" s="1"/>
  <c r="G1404" i="1"/>
  <c r="F1404" i="1"/>
  <c r="G1403" i="1"/>
  <c r="F1403" i="1"/>
  <c r="G1402" i="1"/>
  <c r="F1402" i="1"/>
  <c r="G1401" i="1"/>
  <c r="F1401" i="1"/>
  <c r="G1400" i="1"/>
  <c r="F1400" i="1"/>
  <c r="G1399" i="1"/>
  <c r="F1399" i="1"/>
  <c r="G1398" i="1"/>
  <c r="F1398" i="1"/>
  <c r="G1397" i="1"/>
  <c r="F1397" i="1"/>
  <c r="G1396" i="1"/>
  <c r="F1396" i="1"/>
  <c r="G1395" i="1"/>
  <c r="F1395" i="1"/>
  <c r="G1394" i="1"/>
  <c r="G1406" i="1" s="1"/>
  <c r="F1394" i="1"/>
  <c r="F1406" i="1" s="1"/>
  <c r="G1393" i="1"/>
  <c r="G1405" i="1" s="1"/>
  <c r="F1393" i="1"/>
  <c r="F1405" i="1" s="1"/>
  <c r="G1380" i="1"/>
  <c r="F1380" i="1"/>
  <c r="G1379" i="1"/>
  <c r="F1379" i="1"/>
  <c r="G1378" i="1"/>
  <c r="F1378" i="1"/>
  <c r="G1377" i="1"/>
  <c r="F1377" i="1"/>
  <c r="G1376" i="1"/>
  <c r="F1376" i="1"/>
  <c r="G1375" i="1"/>
  <c r="F1375" i="1"/>
  <c r="G1374" i="1"/>
  <c r="F1374" i="1"/>
  <c r="G1373" i="1"/>
  <c r="F1373" i="1"/>
  <c r="G1372" i="1"/>
  <c r="F1372" i="1"/>
  <c r="G1371" i="1"/>
  <c r="F1371" i="1"/>
  <c r="G1370" i="1"/>
  <c r="F1370" i="1"/>
  <c r="G1369" i="1"/>
  <c r="F1369" i="1"/>
  <c r="G1358" i="1"/>
  <c r="F1358" i="1"/>
  <c r="G1357" i="1"/>
  <c r="F1357" i="1"/>
  <c r="G1346" i="1"/>
  <c r="F1346" i="1"/>
  <c r="F1382" i="1" s="1"/>
  <c r="G1345" i="1"/>
  <c r="G1381" i="1" s="1"/>
  <c r="F1345" i="1"/>
  <c r="F1381" i="1" s="1"/>
  <c r="G1332" i="1"/>
  <c r="G1416" i="1" s="1"/>
  <c r="F1332" i="1"/>
  <c r="F1416" i="1" s="1"/>
  <c r="G1331" i="1"/>
  <c r="G1415" i="1" s="1"/>
  <c r="F1331" i="1"/>
  <c r="F1415" i="1" s="1"/>
  <c r="G1330" i="1"/>
  <c r="G1414" i="1" s="1"/>
  <c r="F1330" i="1"/>
  <c r="F1414" i="1" s="1"/>
  <c r="G1329" i="1"/>
  <c r="G1413" i="1" s="1"/>
  <c r="F1329" i="1"/>
  <c r="F1413" i="1" s="1"/>
  <c r="G1328" i="1"/>
  <c r="G1412" i="1" s="1"/>
  <c r="F1328" i="1"/>
  <c r="F1412" i="1" s="1"/>
  <c r="G1327" i="1"/>
  <c r="G1411" i="1" s="1"/>
  <c r="F1327" i="1"/>
  <c r="F1411" i="1" s="1"/>
  <c r="G1326" i="1"/>
  <c r="G1410" i="1" s="1"/>
  <c r="F1326" i="1"/>
  <c r="F1410" i="1" s="1"/>
  <c r="G1325" i="1"/>
  <c r="G1409" i="1" s="1"/>
  <c r="F1325" i="1"/>
  <c r="F1409" i="1" s="1"/>
  <c r="G1324" i="1"/>
  <c r="G1408" i="1" s="1"/>
  <c r="F1324" i="1"/>
  <c r="F1408" i="1" s="1"/>
  <c r="G1323" i="1"/>
  <c r="G1407" i="1" s="1"/>
  <c r="F1323" i="1"/>
  <c r="F1407" i="1" s="1"/>
  <c r="G1322" i="1"/>
  <c r="G1334" i="1" s="1"/>
  <c r="F1322" i="1"/>
  <c r="F1334" i="1" s="1"/>
  <c r="F1418" i="1" s="1"/>
  <c r="G1321" i="1"/>
  <c r="G1333" i="1" s="1"/>
  <c r="G1417" i="1" s="1"/>
  <c r="F1321" i="1"/>
  <c r="F1333" i="1" s="1"/>
  <c r="F1417" i="1" s="1"/>
  <c r="G1297" i="1"/>
  <c r="F1297" i="1"/>
  <c r="G1295" i="1"/>
  <c r="F1295" i="1"/>
  <c r="G1294" i="1"/>
  <c r="F1294" i="1"/>
  <c r="G1293" i="1"/>
  <c r="F1293" i="1"/>
  <c r="G1292" i="1"/>
  <c r="F1292" i="1"/>
  <c r="G1291" i="1"/>
  <c r="F1291" i="1"/>
  <c r="G1290" i="1"/>
  <c r="F1290" i="1"/>
  <c r="G1289" i="1"/>
  <c r="F1289" i="1"/>
  <c r="G1288" i="1"/>
  <c r="F1288" i="1"/>
  <c r="G1287" i="1"/>
  <c r="F1287" i="1"/>
  <c r="G1286" i="1"/>
  <c r="F1286" i="1"/>
  <c r="G1284" i="1"/>
  <c r="G1296" i="1" s="1"/>
  <c r="G1272" i="1"/>
  <c r="F1272" i="1"/>
  <c r="F1296" i="1" s="1"/>
  <c r="G1260" i="1"/>
  <c r="G1249" i="1"/>
  <c r="F1249" i="1"/>
  <c r="F1248" i="1"/>
  <c r="G1247" i="1"/>
  <c r="F1247" i="1"/>
  <c r="G1246" i="1"/>
  <c r="F1246" i="1"/>
  <c r="G1245" i="1"/>
  <c r="F1245" i="1"/>
  <c r="G1244" i="1"/>
  <c r="F1244" i="1"/>
  <c r="G1243" i="1"/>
  <c r="F1243" i="1"/>
  <c r="G1242" i="1"/>
  <c r="F1242" i="1"/>
  <c r="G1241" i="1"/>
  <c r="F1241" i="1"/>
  <c r="G1240" i="1"/>
  <c r="F1240" i="1"/>
  <c r="G1239" i="1"/>
  <c r="F1239" i="1"/>
  <c r="G1238" i="1"/>
  <c r="F1238" i="1"/>
  <c r="G1236" i="1"/>
  <c r="G1224" i="1"/>
  <c r="G1212" i="1"/>
  <c r="G1200" i="1"/>
  <c r="G1188" i="1"/>
  <c r="G1176" i="1"/>
  <c r="G1164" i="1"/>
  <c r="G1153" i="1"/>
  <c r="G1309" i="1" s="1"/>
  <c r="F1153" i="1"/>
  <c r="F1309" i="1" s="1"/>
  <c r="G1151" i="1"/>
  <c r="F1151" i="1"/>
  <c r="G1150" i="1"/>
  <c r="F1150" i="1"/>
  <c r="F1306" i="1" s="1"/>
  <c r="G1149" i="1"/>
  <c r="G1305" i="1" s="1"/>
  <c r="F1149" i="1"/>
  <c r="F1305" i="1" s="1"/>
  <c r="G1148" i="1"/>
  <c r="G1304" i="1" s="1"/>
  <c r="F1148" i="1"/>
  <c r="F1304" i="1" s="1"/>
  <c r="G1147" i="1"/>
  <c r="F1147" i="1"/>
  <c r="G1146" i="1"/>
  <c r="F1146" i="1"/>
  <c r="F1302" i="1" s="1"/>
  <c r="G1145" i="1"/>
  <c r="G1301" i="1" s="1"/>
  <c r="F1145" i="1"/>
  <c r="F1301" i="1" s="1"/>
  <c r="G1144" i="1"/>
  <c r="G1300" i="1" s="1"/>
  <c r="F1144" i="1"/>
  <c r="F1300" i="1" s="1"/>
  <c r="G1143" i="1"/>
  <c r="F1143" i="1"/>
  <c r="G1142" i="1"/>
  <c r="F1142" i="1"/>
  <c r="F1298" i="1" s="1"/>
  <c r="G1140" i="1"/>
  <c r="F1140" i="1"/>
  <c r="G1128" i="1"/>
  <c r="G1116" i="1"/>
  <c r="G1104" i="1"/>
  <c r="G1092" i="1"/>
  <c r="F1092" i="1"/>
  <c r="G1080" i="1"/>
  <c r="F1080" i="1"/>
  <c r="F1152" i="1" s="1"/>
  <c r="F1308" i="1" s="1"/>
  <c r="F1068" i="1"/>
  <c r="F1067" i="1"/>
  <c r="F1066" i="1"/>
  <c r="F1065" i="1"/>
  <c r="F1064" i="1"/>
  <c r="F1063" i="1"/>
  <c r="F1062" i="1"/>
  <c r="F1061" i="1"/>
  <c r="F1060" i="1"/>
  <c r="F1059" i="1"/>
  <c r="F1058" i="1"/>
  <c r="F1057" i="1"/>
  <c r="G1008" i="1"/>
  <c r="G1068" i="1" s="1"/>
  <c r="G1007" i="1"/>
  <c r="G1067" i="1" s="1"/>
  <c r="G1006" i="1"/>
  <c r="G1066" i="1" s="1"/>
  <c r="G1005" i="1"/>
  <c r="G1065" i="1" s="1"/>
  <c r="G1004" i="1"/>
  <c r="G1064" i="1" s="1"/>
  <c r="G1003" i="1"/>
  <c r="G1063" i="1" s="1"/>
  <c r="G1002" i="1"/>
  <c r="G1062" i="1" s="1"/>
  <c r="G1001" i="1"/>
  <c r="G1061" i="1" s="1"/>
  <c r="G1000" i="1"/>
  <c r="G1060" i="1" s="1"/>
  <c r="G999" i="1"/>
  <c r="G1059" i="1" s="1"/>
  <c r="G998" i="1"/>
  <c r="G1058" i="1" s="1"/>
  <c r="G997" i="1"/>
  <c r="G1057" i="1" s="1"/>
  <c r="G967" i="1"/>
  <c r="F967" i="1"/>
  <c r="G966" i="1"/>
  <c r="F966" i="1"/>
  <c r="G965" i="1"/>
  <c r="F965" i="1"/>
  <c r="G964" i="1"/>
  <c r="F964" i="1"/>
  <c r="G963" i="1"/>
  <c r="F963" i="1"/>
  <c r="G962" i="1"/>
  <c r="F962" i="1"/>
  <c r="G961" i="1"/>
  <c r="F961" i="1"/>
  <c r="G960" i="1"/>
  <c r="F960" i="1"/>
  <c r="G959" i="1"/>
  <c r="F959" i="1"/>
  <c r="G958" i="1"/>
  <c r="F958" i="1"/>
  <c r="G957" i="1"/>
  <c r="G969" i="1" s="1"/>
  <c r="F957" i="1"/>
  <c r="F969" i="1" s="1"/>
  <c r="G956" i="1"/>
  <c r="G968" i="1" s="1"/>
  <c r="F956" i="1"/>
  <c r="F968" i="1" s="1"/>
  <c r="G945" i="1"/>
  <c r="G981" i="1" s="1"/>
  <c r="F945" i="1"/>
  <c r="F981" i="1" s="1"/>
  <c r="G944" i="1"/>
  <c r="F944" i="1"/>
  <c r="G943" i="1"/>
  <c r="F943" i="1"/>
  <c r="F979" i="1" s="1"/>
  <c r="G942" i="1"/>
  <c r="G978" i="1" s="1"/>
  <c r="F942" i="1"/>
  <c r="F978" i="1" s="1"/>
  <c r="G941" i="1"/>
  <c r="G977" i="1" s="1"/>
  <c r="F941" i="1"/>
  <c r="F977" i="1" s="1"/>
  <c r="G940" i="1"/>
  <c r="F940" i="1"/>
  <c r="G939" i="1"/>
  <c r="F939" i="1"/>
  <c r="F975" i="1" s="1"/>
  <c r="G938" i="1"/>
  <c r="G974" i="1" s="1"/>
  <c r="F938" i="1"/>
  <c r="F974" i="1" s="1"/>
  <c r="G937" i="1"/>
  <c r="G973" i="1" s="1"/>
  <c r="F937" i="1"/>
  <c r="F973" i="1" s="1"/>
  <c r="G936" i="1"/>
  <c r="F936" i="1"/>
  <c r="G935" i="1"/>
  <c r="F935" i="1"/>
  <c r="F971" i="1" s="1"/>
  <c r="G934" i="1"/>
  <c r="G970" i="1" s="1"/>
  <c r="F934" i="1"/>
  <c r="F970" i="1" s="1"/>
  <c r="G906" i="1"/>
  <c r="G918" i="1" s="1"/>
  <c r="F906" i="1"/>
  <c r="F918" i="1" s="1"/>
  <c r="G905" i="1"/>
  <c r="G917" i="1" s="1"/>
  <c r="F905" i="1"/>
  <c r="F917" i="1" s="1"/>
  <c r="G904" i="1"/>
  <c r="G916" i="1" s="1"/>
  <c r="F904" i="1"/>
  <c r="F916" i="1" s="1"/>
  <c r="G903" i="1"/>
  <c r="G915" i="1" s="1"/>
  <c r="F903" i="1"/>
  <c r="F915" i="1" s="1"/>
  <c r="G902" i="1"/>
  <c r="G914" i="1" s="1"/>
  <c r="F902" i="1"/>
  <c r="F914" i="1" s="1"/>
  <c r="G901" i="1"/>
  <c r="G913" i="1" s="1"/>
  <c r="F901" i="1"/>
  <c r="F913" i="1" s="1"/>
  <c r="G900" i="1"/>
  <c r="G912" i="1" s="1"/>
  <c r="F900" i="1"/>
  <c r="F912" i="1" s="1"/>
  <c r="G899" i="1"/>
  <c r="G911" i="1" s="1"/>
  <c r="F899" i="1"/>
  <c r="F911" i="1" s="1"/>
  <c r="G898" i="1"/>
  <c r="G910" i="1" s="1"/>
  <c r="F898" i="1"/>
  <c r="F910" i="1" s="1"/>
  <c r="G897" i="1"/>
  <c r="G909" i="1" s="1"/>
  <c r="F897" i="1"/>
  <c r="F909" i="1" s="1"/>
  <c r="G896" i="1"/>
  <c r="G908" i="1" s="1"/>
  <c r="G920" i="1" s="1"/>
  <c r="F896" i="1"/>
  <c r="F908" i="1" s="1"/>
  <c r="F920" i="1" s="1"/>
  <c r="G895" i="1"/>
  <c r="G907" i="1" s="1"/>
  <c r="G919" i="1" s="1"/>
  <c r="F895" i="1"/>
  <c r="F907" i="1" s="1"/>
  <c r="F919" i="1" s="1"/>
  <c r="G871" i="1"/>
  <c r="F871" i="1"/>
  <c r="G870" i="1"/>
  <c r="F870" i="1"/>
  <c r="G869" i="1"/>
  <c r="F869" i="1"/>
  <c r="G868" i="1"/>
  <c r="F868" i="1"/>
  <c r="G867" i="1"/>
  <c r="F867" i="1"/>
  <c r="G866" i="1"/>
  <c r="F866" i="1"/>
  <c r="G865" i="1"/>
  <c r="F865" i="1"/>
  <c r="G864" i="1"/>
  <c r="F864" i="1"/>
  <c r="G863" i="1"/>
  <c r="F863" i="1"/>
  <c r="G862" i="1"/>
  <c r="F862" i="1"/>
  <c r="G861" i="1"/>
  <c r="F861" i="1"/>
  <c r="G860" i="1"/>
  <c r="F860" i="1"/>
  <c r="G847" i="1"/>
  <c r="F847" i="1"/>
  <c r="F883" i="1" s="1"/>
  <c r="G846" i="1"/>
  <c r="F846" i="1"/>
  <c r="F882" i="1" s="1"/>
  <c r="G845" i="1"/>
  <c r="F845" i="1"/>
  <c r="F881" i="1" s="1"/>
  <c r="G844" i="1"/>
  <c r="F844" i="1"/>
  <c r="F880" i="1" s="1"/>
  <c r="G843" i="1"/>
  <c r="F843" i="1"/>
  <c r="F879" i="1" s="1"/>
  <c r="G842" i="1"/>
  <c r="F842" i="1"/>
  <c r="F878" i="1" s="1"/>
  <c r="G841" i="1"/>
  <c r="F841" i="1"/>
  <c r="F877" i="1" s="1"/>
  <c r="G840" i="1"/>
  <c r="F840" i="1"/>
  <c r="F876" i="1" s="1"/>
  <c r="G839" i="1"/>
  <c r="F839" i="1"/>
  <c r="F875" i="1" s="1"/>
  <c r="G838" i="1"/>
  <c r="F838" i="1"/>
  <c r="F874" i="1" s="1"/>
  <c r="G837" i="1"/>
  <c r="F837" i="1"/>
  <c r="F873" i="1" s="1"/>
  <c r="G836" i="1"/>
  <c r="F836" i="1"/>
  <c r="F872" i="1" s="1"/>
  <c r="G823" i="1"/>
  <c r="G883" i="1" s="1"/>
  <c r="G822" i="1"/>
  <c r="G882" i="1" s="1"/>
  <c r="G821" i="1"/>
  <c r="G881" i="1" s="1"/>
  <c r="G820" i="1"/>
  <c r="G819" i="1"/>
  <c r="G818" i="1"/>
  <c r="G878" i="1" s="1"/>
  <c r="G817" i="1"/>
  <c r="G877" i="1" s="1"/>
  <c r="G816" i="1"/>
  <c r="G876" i="1" s="1"/>
  <c r="G815" i="1"/>
  <c r="G875" i="1" s="1"/>
  <c r="G814" i="1"/>
  <c r="G874" i="1" s="1"/>
  <c r="G813" i="1"/>
  <c r="G873" i="1" s="1"/>
  <c r="G812" i="1"/>
  <c r="G772" i="1"/>
  <c r="F772" i="1"/>
  <c r="G771" i="1"/>
  <c r="F771" i="1"/>
  <c r="G770" i="1"/>
  <c r="F770" i="1"/>
  <c r="G769" i="1"/>
  <c r="F769" i="1"/>
  <c r="G768" i="1"/>
  <c r="F768" i="1"/>
  <c r="G767" i="1"/>
  <c r="F767" i="1"/>
  <c r="G766" i="1"/>
  <c r="F766" i="1"/>
  <c r="G765" i="1"/>
  <c r="F765" i="1"/>
  <c r="G764" i="1"/>
  <c r="F764" i="1"/>
  <c r="G763" i="1"/>
  <c r="F763" i="1"/>
  <c r="G762" i="1"/>
  <c r="G774" i="1" s="1"/>
  <c r="F762" i="1"/>
  <c r="F774" i="1" s="1"/>
  <c r="G761" i="1"/>
  <c r="G773" i="1" s="1"/>
  <c r="F761" i="1"/>
  <c r="F773" i="1" s="1"/>
  <c r="G748" i="1"/>
  <c r="F748" i="1"/>
  <c r="G747" i="1"/>
  <c r="F747" i="1"/>
  <c r="G746" i="1"/>
  <c r="F746" i="1"/>
  <c r="G745" i="1"/>
  <c r="F745" i="1"/>
  <c r="G744" i="1"/>
  <c r="F744" i="1"/>
  <c r="G743" i="1"/>
  <c r="F743" i="1"/>
  <c r="G742" i="1"/>
  <c r="F742" i="1"/>
  <c r="G741" i="1"/>
  <c r="F741" i="1"/>
  <c r="G740" i="1"/>
  <c r="F740" i="1"/>
  <c r="G739" i="1"/>
  <c r="F739" i="1"/>
  <c r="G738" i="1"/>
  <c r="G750" i="1" s="1"/>
  <c r="F738" i="1"/>
  <c r="F750" i="1" s="1"/>
  <c r="G737" i="1"/>
  <c r="G749" i="1" s="1"/>
  <c r="F737" i="1"/>
  <c r="F749" i="1" s="1"/>
  <c r="F726" i="1"/>
  <c r="G724" i="1"/>
  <c r="G784" i="1" s="1"/>
  <c r="F724" i="1"/>
  <c r="G723" i="1"/>
  <c r="F723" i="1"/>
  <c r="G722" i="1"/>
  <c r="G782" i="1" s="1"/>
  <c r="F722" i="1"/>
  <c r="F782" i="1" s="1"/>
  <c r="G721" i="1"/>
  <c r="G781" i="1" s="1"/>
  <c r="F721" i="1"/>
  <c r="F781" i="1" s="1"/>
  <c r="G720" i="1"/>
  <c r="G780" i="1" s="1"/>
  <c r="F720" i="1"/>
  <c r="G719" i="1"/>
  <c r="F719" i="1"/>
  <c r="G718" i="1"/>
  <c r="G778" i="1" s="1"/>
  <c r="F718" i="1"/>
  <c r="F778" i="1" s="1"/>
  <c r="G717" i="1"/>
  <c r="G777" i="1" s="1"/>
  <c r="F717" i="1"/>
  <c r="F777" i="1" s="1"/>
  <c r="G716" i="1"/>
  <c r="G776" i="1" s="1"/>
  <c r="F716" i="1"/>
  <c r="G715" i="1"/>
  <c r="F715" i="1"/>
  <c r="G714" i="1"/>
  <c r="F714" i="1"/>
  <c r="G713" i="1"/>
  <c r="F713" i="1"/>
  <c r="G702" i="1"/>
  <c r="F702" i="1"/>
  <c r="G701" i="1"/>
  <c r="F701" i="1"/>
  <c r="G690" i="1"/>
  <c r="F690" i="1"/>
  <c r="G689" i="1"/>
  <c r="F689" i="1"/>
  <c r="G678" i="1"/>
  <c r="G726" i="1" s="1"/>
  <c r="G786" i="1" s="1"/>
  <c r="F678" i="1"/>
  <c r="G677" i="1"/>
  <c r="G725" i="1" s="1"/>
  <c r="G785" i="1" s="1"/>
  <c r="F677" i="1"/>
  <c r="F651" i="1"/>
  <c r="G650" i="1"/>
  <c r="F650" i="1"/>
  <c r="G649" i="1"/>
  <c r="F649" i="1"/>
  <c r="G648" i="1"/>
  <c r="F648" i="1"/>
  <c r="G647" i="1"/>
  <c r="F647" i="1"/>
  <c r="G646" i="1"/>
  <c r="F646" i="1"/>
  <c r="F645" i="1"/>
  <c r="G644" i="1"/>
  <c r="F644" i="1"/>
  <c r="F643" i="1"/>
  <c r="F642" i="1"/>
  <c r="F641" i="1"/>
  <c r="G640" i="1"/>
  <c r="F640" i="1"/>
  <c r="G639" i="1"/>
  <c r="G651" i="1" s="1"/>
  <c r="G637" i="1"/>
  <c r="F629" i="1"/>
  <c r="F653" i="1" s="1"/>
  <c r="F628" i="1"/>
  <c r="G621" i="1"/>
  <c r="G645" i="1" s="1"/>
  <c r="G620" i="1"/>
  <c r="G619" i="1"/>
  <c r="G643" i="1" s="1"/>
  <c r="G618" i="1"/>
  <c r="G642" i="1" s="1"/>
  <c r="F615" i="1"/>
  <c r="F614" i="1"/>
  <c r="G613" i="1"/>
  <c r="F613" i="1"/>
  <c r="G612" i="1"/>
  <c r="F612" i="1"/>
  <c r="G611" i="1"/>
  <c r="F611" i="1"/>
  <c r="G610" i="1"/>
  <c r="F610" i="1"/>
  <c r="F609" i="1"/>
  <c r="F608" i="1"/>
  <c r="F607" i="1"/>
  <c r="G606" i="1"/>
  <c r="F606" i="1"/>
  <c r="F605" i="1"/>
  <c r="F604" i="1"/>
  <c r="G603" i="1"/>
  <c r="G602" i="1"/>
  <c r="G597" i="1"/>
  <c r="G596" i="1"/>
  <c r="G595" i="1"/>
  <c r="G594" i="1"/>
  <c r="G604" i="1" s="1"/>
  <c r="F593" i="1"/>
  <c r="F617" i="1" s="1"/>
  <c r="F592" i="1"/>
  <c r="F616" i="1" s="1"/>
  <c r="G591" i="1"/>
  <c r="G615" i="1" s="1"/>
  <c r="G590" i="1"/>
  <c r="G614" i="1" s="1"/>
  <c r="G585" i="1"/>
  <c r="G609" i="1" s="1"/>
  <c r="G584" i="1"/>
  <c r="G608" i="1" s="1"/>
  <c r="G583" i="1"/>
  <c r="G582" i="1"/>
  <c r="G592" i="1" s="1"/>
  <c r="G616" i="1" s="1"/>
  <c r="G581" i="1"/>
  <c r="G579" i="1"/>
  <c r="F579" i="1"/>
  <c r="G578" i="1"/>
  <c r="F578" i="1"/>
  <c r="F662" i="1" s="1"/>
  <c r="G577" i="1"/>
  <c r="F577" i="1"/>
  <c r="G576" i="1"/>
  <c r="F576" i="1"/>
  <c r="G575" i="1"/>
  <c r="G574" i="1"/>
  <c r="G658" i="1" s="1"/>
  <c r="G573" i="1"/>
  <c r="G572" i="1"/>
  <c r="G571" i="1"/>
  <c r="F563" i="1"/>
  <c r="F575" i="1" s="1"/>
  <c r="F562" i="1"/>
  <c r="F574" i="1" s="1"/>
  <c r="F658" i="1" s="1"/>
  <c r="F561" i="1"/>
  <c r="F573" i="1" s="1"/>
  <c r="F560" i="1"/>
  <c r="F572" i="1" s="1"/>
  <c r="F559" i="1"/>
  <c r="F571" i="1" s="1"/>
  <c r="F655" i="1" s="1"/>
  <c r="G558" i="1"/>
  <c r="G568" i="1" s="1"/>
  <c r="G580" i="1" s="1"/>
  <c r="F558" i="1"/>
  <c r="F570" i="1" s="1"/>
  <c r="F654" i="1" s="1"/>
  <c r="G542" i="1"/>
  <c r="F542" i="1"/>
  <c r="G541" i="1"/>
  <c r="F541" i="1"/>
  <c r="G540" i="1"/>
  <c r="F540" i="1"/>
  <c r="G539" i="1"/>
  <c r="F539" i="1"/>
  <c r="G538" i="1"/>
  <c r="F538" i="1"/>
  <c r="G537" i="1"/>
  <c r="F537" i="1"/>
  <c r="G536" i="1"/>
  <c r="F536" i="1"/>
  <c r="G535" i="1"/>
  <c r="F535" i="1"/>
  <c r="G534" i="1"/>
  <c r="F534" i="1"/>
  <c r="G533" i="1"/>
  <c r="F533" i="1"/>
  <c r="G532" i="1"/>
  <c r="G544" i="1" s="1"/>
  <c r="F532" i="1"/>
  <c r="F544" i="1" s="1"/>
  <c r="G531" i="1"/>
  <c r="G543" i="1" s="1"/>
  <c r="F531" i="1"/>
  <c r="F543" i="1" s="1"/>
  <c r="G518" i="1"/>
  <c r="F518" i="1"/>
  <c r="G517" i="1"/>
  <c r="F517" i="1"/>
  <c r="G516" i="1"/>
  <c r="F516" i="1"/>
  <c r="G515" i="1"/>
  <c r="F515" i="1"/>
  <c r="G514" i="1"/>
  <c r="F514" i="1"/>
  <c r="G513" i="1"/>
  <c r="F513" i="1"/>
  <c r="G512" i="1"/>
  <c r="F512" i="1"/>
  <c r="G511" i="1"/>
  <c r="F511" i="1"/>
  <c r="G510" i="1"/>
  <c r="F510" i="1"/>
  <c r="G509" i="1"/>
  <c r="F509" i="1"/>
  <c r="G508" i="1"/>
  <c r="F508" i="1"/>
  <c r="G507" i="1"/>
  <c r="F507" i="1"/>
  <c r="G496" i="1"/>
  <c r="F496" i="1"/>
  <c r="G495" i="1"/>
  <c r="F495" i="1"/>
  <c r="G484" i="1"/>
  <c r="G520" i="1" s="1"/>
  <c r="F484" i="1"/>
  <c r="F520" i="1" s="1"/>
  <c r="G483" i="1"/>
  <c r="G519" i="1" s="1"/>
  <c r="F483" i="1"/>
  <c r="F519" i="1" s="1"/>
  <c r="G470" i="1"/>
  <c r="F470" i="1"/>
  <c r="G469" i="1"/>
  <c r="F469" i="1"/>
  <c r="G468" i="1"/>
  <c r="F468" i="1"/>
  <c r="G467" i="1"/>
  <c r="F467" i="1"/>
  <c r="G466" i="1"/>
  <c r="F466" i="1"/>
  <c r="G465" i="1"/>
  <c r="F465" i="1"/>
  <c r="G464" i="1"/>
  <c r="F464" i="1"/>
  <c r="G463" i="1"/>
  <c r="F463" i="1"/>
  <c r="G462" i="1"/>
  <c r="F462" i="1"/>
  <c r="G461" i="1"/>
  <c r="F461" i="1"/>
  <c r="G460" i="1"/>
  <c r="F460" i="1"/>
  <c r="G459" i="1"/>
  <c r="F459" i="1"/>
  <c r="G448" i="1"/>
  <c r="F448" i="1"/>
  <c r="G447" i="1"/>
  <c r="F447" i="1"/>
  <c r="G436" i="1"/>
  <c r="G472" i="1" s="1"/>
  <c r="F436" i="1"/>
  <c r="F472" i="1" s="1"/>
  <c r="G435" i="1"/>
  <c r="G471" i="1" s="1"/>
  <c r="F435" i="1"/>
  <c r="F471" i="1" s="1"/>
  <c r="G422" i="1"/>
  <c r="F422" i="1"/>
  <c r="G421" i="1"/>
  <c r="F421" i="1"/>
  <c r="G420" i="1"/>
  <c r="F420" i="1"/>
  <c r="G419" i="1"/>
  <c r="F419" i="1"/>
  <c r="G418" i="1"/>
  <c r="F418" i="1"/>
  <c r="G417" i="1"/>
  <c r="F417" i="1"/>
  <c r="G416" i="1"/>
  <c r="F416" i="1"/>
  <c r="G415" i="1"/>
  <c r="F415" i="1"/>
  <c r="G414" i="1"/>
  <c r="F414" i="1"/>
  <c r="G413" i="1"/>
  <c r="F413" i="1"/>
  <c r="G412" i="1"/>
  <c r="F412" i="1"/>
  <c r="G411" i="1"/>
  <c r="F411" i="1"/>
  <c r="G400" i="1"/>
  <c r="F400" i="1"/>
  <c r="G399" i="1"/>
  <c r="F399" i="1"/>
  <c r="G388" i="1"/>
  <c r="F388" i="1"/>
  <c r="G387" i="1"/>
  <c r="F387" i="1"/>
  <c r="G376" i="1"/>
  <c r="G424" i="1" s="1"/>
  <c r="F376" i="1"/>
  <c r="G375" i="1"/>
  <c r="F375" i="1"/>
  <c r="G362" i="1"/>
  <c r="F362" i="1"/>
  <c r="G361" i="1"/>
  <c r="F361" i="1"/>
  <c r="G360" i="1"/>
  <c r="F360" i="1"/>
  <c r="G359" i="1"/>
  <c r="F359" i="1"/>
  <c r="G358" i="1"/>
  <c r="F358" i="1"/>
  <c r="G357" i="1"/>
  <c r="F357" i="1"/>
  <c r="G356" i="1"/>
  <c r="F356" i="1"/>
  <c r="G355" i="1"/>
  <c r="F355" i="1"/>
  <c r="G354" i="1"/>
  <c r="F354" i="1"/>
  <c r="G353" i="1"/>
  <c r="F353" i="1"/>
  <c r="G352" i="1"/>
  <c r="F352" i="1"/>
  <c r="G351" i="1"/>
  <c r="F351" i="1"/>
  <c r="G340" i="1"/>
  <c r="G364" i="1" s="1"/>
  <c r="F340" i="1"/>
  <c r="F364" i="1" s="1"/>
  <c r="G339" i="1"/>
  <c r="G363" i="1" s="1"/>
  <c r="F339" i="1"/>
  <c r="F363" i="1" s="1"/>
  <c r="G326" i="1"/>
  <c r="F326" i="1"/>
  <c r="G325" i="1"/>
  <c r="F325" i="1"/>
  <c r="G324" i="1"/>
  <c r="F324" i="1"/>
  <c r="G323" i="1"/>
  <c r="F323" i="1"/>
  <c r="G322" i="1"/>
  <c r="F322" i="1"/>
  <c r="G321" i="1"/>
  <c r="F321" i="1"/>
  <c r="G320" i="1"/>
  <c r="F320" i="1"/>
  <c r="G319" i="1"/>
  <c r="F319" i="1"/>
  <c r="G318" i="1"/>
  <c r="F318" i="1"/>
  <c r="G317" i="1"/>
  <c r="F317" i="1"/>
  <c r="G316" i="1"/>
  <c r="F316" i="1"/>
  <c r="G315" i="1"/>
  <c r="F315" i="1"/>
  <c r="G304" i="1"/>
  <c r="F304" i="1"/>
  <c r="G303" i="1"/>
  <c r="F303" i="1"/>
  <c r="G292" i="1"/>
  <c r="F292" i="1"/>
  <c r="G291" i="1"/>
  <c r="F291" i="1"/>
  <c r="G280" i="1"/>
  <c r="F280" i="1"/>
  <c r="G279" i="1"/>
  <c r="F279" i="1"/>
  <c r="G268" i="1"/>
  <c r="G328" i="1" s="1"/>
  <c r="F268" i="1"/>
  <c r="F328" i="1" s="1"/>
  <c r="G267" i="1"/>
  <c r="G327" i="1" s="1"/>
  <c r="F267" i="1"/>
  <c r="F327" i="1" s="1"/>
  <c r="G254" i="1"/>
  <c r="G554" i="1" s="1"/>
  <c r="F254" i="1"/>
  <c r="G253" i="1"/>
  <c r="F253" i="1"/>
  <c r="G252" i="1"/>
  <c r="G552" i="1" s="1"/>
  <c r="F252" i="1"/>
  <c r="F552" i="1" s="1"/>
  <c r="G251" i="1"/>
  <c r="G551" i="1" s="1"/>
  <c r="F251" i="1"/>
  <c r="F551" i="1" s="1"/>
  <c r="G250" i="1"/>
  <c r="G550" i="1" s="1"/>
  <c r="F250" i="1"/>
  <c r="G249" i="1"/>
  <c r="F249" i="1"/>
  <c r="G248" i="1"/>
  <c r="G548" i="1" s="1"/>
  <c r="F248" i="1"/>
  <c r="F548" i="1" s="1"/>
  <c r="G247" i="1"/>
  <c r="G547" i="1" s="1"/>
  <c r="F247" i="1"/>
  <c r="F547" i="1" s="1"/>
  <c r="G246" i="1"/>
  <c r="G546" i="1" s="1"/>
  <c r="F246" i="1"/>
  <c r="G245" i="1"/>
  <c r="F245" i="1"/>
  <c r="G244" i="1"/>
  <c r="G256" i="1" s="1"/>
  <c r="G556" i="1" s="1"/>
  <c r="F244" i="1"/>
  <c r="F256" i="1" s="1"/>
  <c r="G243" i="1"/>
  <c r="G255" i="1" s="1"/>
  <c r="F243" i="1"/>
  <c r="F255" i="1" s="1"/>
  <c r="G217" i="1"/>
  <c r="F217" i="1"/>
  <c r="G216" i="1"/>
  <c r="F216" i="1"/>
  <c r="G215" i="1"/>
  <c r="F215" i="1"/>
  <c r="G214" i="1"/>
  <c r="F214" i="1"/>
  <c r="G213" i="1"/>
  <c r="F213" i="1"/>
  <c r="G212" i="1"/>
  <c r="F212" i="1"/>
  <c r="G211" i="1"/>
  <c r="F211" i="1"/>
  <c r="G210" i="1"/>
  <c r="F210" i="1"/>
  <c r="G209" i="1"/>
  <c r="F209" i="1"/>
  <c r="G208" i="1"/>
  <c r="F208" i="1"/>
  <c r="G207" i="1"/>
  <c r="F207" i="1"/>
  <c r="G206" i="1"/>
  <c r="F206" i="1"/>
  <c r="G195" i="1"/>
  <c r="G219" i="1" s="1"/>
  <c r="F195" i="1"/>
  <c r="G194" i="1"/>
  <c r="F194" i="1"/>
  <c r="G181" i="1"/>
  <c r="F181" i="1"/>
  <c r="G180" i="1"/>
  <c r="F180" i="1"/>
  <c r="G179" i="1"/>
  <c r="F179" i="1"/>
  <c r="G178" i="1"/>
  <c r="F178" i="1"/>
  <c r="G177" i="1"/>
  <c r="F177" i="1"/>
  <c r="G176" i="1"/>
  <c r="F176" i="1"/>
  <c r="G175" i="1"/>
  <c r="F175" i="1"/>
  <c r="G174" i="1"/>
  <c r="F174" i="1"/>
  <c r="G173" i="1"/>
  <c r="F173" i="1"/>
  <c r="G172" i="1"/>
  <c r="F172" i="1"/>
  <c r="G171" i="1"/>
  <c r="F171" i="1"/>
  <c r="G170" i="1"/>
  <c r="F170" i="1"/>
  <c r="G159" i="1"/>
  <c r="F159" i="1"/>
  <c r="F183" i="1" s="1"/>
  <c r="G158" i="1"/>
  <c r="G182" i="1" s="1"/>
  <c r="F158" i="1"/>
  <c r="F182" i="1" s="1"/>
  <c r="G145" i="1"/>
  <c r="F145" i="1"/>
  <c r="G144" i="1"/>
  <c r="F144" i="1"/>
  <c r="G143" i="1"/>
  <c r="F143" i="1"/>
  <c r="G142" i="1"/>
  <c r="F142" i="1"/>
  <c r="G141" i="1"/>
  <c r="F141" i="1"/>
  <c r="G140" i="1"/>
  <c r="F140" i="1"/>
  <c r="G139" i="1"/>
  <c r="F139" i="1"/>
  <c r="G138" i="1"/>
  <c r="F138" i="1"/>
  <c r="G137" i="1"/>
  <c r="F137" i="1"/>
  <c r="G136" i="1"/>
  <c r="F136" i="1"/>
  <c r="G135" i="1"/>
  <c r="F135" i="1"/>
  <c r="G134" i="1"/>
  <c r="F134" i="1"/>
  <c r="G123" i="1"/>
  <c r="F123" i="1"/>
  <c r="G122" i="1"/>
  <c r="F122" i="1"/>
  <c r="G111" i="1"/>
  <c r="F111" i="1"/>
  <c r="G110" i="1"/>
  <c r="F110" i="1"/>
  <c r="G99" i="1"/>
  <c r="G147" i="1" s="1"/>
  <c r="F99" i="1"/>
  <c r="G98" i="1"/>
  <c r="F98" i="1"/>
  <c r="G85" i="1"/>
  <c r="F85" i="1"/>
  <c r="G84" i="1"/>
  <c r="F84" i="1"/>
  <c r="G83" i="1"/>
  <c r="F83" i="1"/>
  <c r="G82" i="1"/>
  <c r="F82" i="1"/>
  <c r="G81" i="1"/>
  <c r="F81" i="1"/>
  <c r="G80" i="1"/>
  <c r="F80" i="1"/>
  <c r="G79" i="1"/>
  <c r="F79" i="1"/>
  <c r="G78" i="1"/>
  <c r="F78" i="1"/>
  <c r="G77" i="1"/>
  <c r="F77" i="1"/>
  <c r="G76" i="1"/>
  <c r="F76" i="1"/>
  <c r="G75" i="1"/>
  <c r="F75" i="1"/>
  <c r="G74" i="1"/>
  <c r="F74" i="1"/>
  <c r="G63" i="1"/>
  <c r="F63" i="1"/>
  <c r="G62" i="1"/>
  <c r="F62" i="1"/>
  <c r="G51" i="1"/>
  <c r="F51" i="1"/>
  <c r="G50" i="1"/>
  <c r="F50" i="1"/>
  <c r="G39" i="1"/>
  <c r="G87" i="1" s="1"/>
  <c r="F39" i="1"/>
  <c r="F87" i="1" s="1"/>
  <c r="G38" i="1"/>
  <c r="G86" i="1" s="1"/>
  <c r="F38" i="1"/>
  <c r="F86" i="1" s="1"/>
  <c r="G25" i="1"/>
  <c r="G229" i="1" s="1"/>
  <c r="F25" i="1"/>
  <c r="G24" i="1"/>
  <c r="F24" i="1"/>
  <c r="G23" i="1"/>
  <c r="G227" i="1" s="1"/>
  <c r="F23" i="1"/>
  <c r="F227" i="1" s="1"/>
  <c r="G22" i="1"/>
  <c r="G226" i="1" s="1"/>
  <c r="F22" i="1"/>
  <c r="F226" i="1" s="1"/>
  <c r="G21" i="1"/>
  <c r="G225" i="1" s="1"/>
  <c r="F21" i="1"/>
  <c r="G20" i="1"/>
  <c r="F20" i="1"/>
  <c r="G19" i="1"/>
  <c r="G223" i="1" s="1"/>
  <c r="F19" i="1"/>
  <c r="F223" i="1" s="1"/>
  <c r="G18" i="1"/>
  <c r="G222" i="1" s="1"/>
  <c r="F18" i="1"/>
  <c r="F222" i="1" s="1"/>
  <c r="G17" i="1"/>
  <c r="G221" i="1" s="1"/>
  <c r="F17" i="1"/>
  <c r="G16" i="1"/>
  <c r="F16" i="1"/>
  <c r="G15" i="1"/>
  <c r="G27" i="1" s="1"/>
  <c r="F15" i="1"/>
  <c r="F27" i="1" s="1"/>
  <c r="G14" i="1"/>
  <c r="G26" i="1" s="1"/>
  <c r="F14" i="1"/>
  <c r="F26" i="1" s="1"/>
  <c r="G183" i="1" l="1"/>
  <c r="F656" i="1"/>
  <c r="F663" i="1"/>
  <c r="G1298" i="1"/>
  <c r="G1302" i="1"/>
  <c r="G1306" i="1"/>
  <c r="G1418" i="1"/>
  <c r="G1382" i="1"/>
  <c r="G1493" i="1"/>
  <c r="G1497" i="1"/>
  <c r="G1501" i="1"/>
  <c r="G226" i="2"/>
  <c r="G228" i="2"/>
  <c r="G1513" i="2" s="1"/>
  <c r="G230" i="2"/>
  <c r="G1515" i="2" s="1"/>
  <c r="G232" i="2"/>
  <c r="G234" i="2"/>
  <c r="G663" i="2"/>
  <c r="F986" i="2"/>
  <c r="G1158" i="2"/>
  <c r="F556" i="1"/>
  <c r="G662" i="1"/>
  <c r="G231" i="1"/>
  <c r="F220" i="1"/>
  <c r="F224" i="1"/>
  <c r="F228" i="1"/>
  <c r="F146" i="1"/>
  <c r="F218" i="1"/>
  <c r="F545" i="1"/>
  <c r="F549" i="1"/>
  <c r="F1509" i="1" s="1"/>
  <c r="F553" i="1"/>
  <c r="F423" i="1"/>
  <c r="F657" i="1"/>
  <c r="G659" i="1"/>
  <c r="G879" i="1"/>
  <c r="G971" i="1"/>
  <c r="G975" i="1"/>
  <c r="G1510" i="1" s="1"/>
  <c r="G979" i="1"/>
  <c r="F1299" i="1"/>
  <c r="F1303" i="1"/>
  <c r="F1307" i="1"/>
  <c r="G879" i="2"/>
  <c r="G887" i="2"/>
  <c r="G561" i="2"/>
  <c r="F1508" i="1"/>
  <c r="F661" i="2"/>
  <c r="G220" i="1"/>
  <c r="G224" i="1"/>
  <c r="G228" i="1"/>
  <c r="G146" i="1"/>
  <c r="G218" i="1"/>
  <c r="G230" i="1" s="1"/>
  <c r="G545" i="1"/>
  <c r="G549" i="1"/>
  <c r="G553" i="1"/>
  <c r="G423" i="1"/>
  <c r="F660" i="1"/>
  <c r="F652" i="1"/>
  <c r="G872" i="1"/>
  <c r="G880" i="1"/>
  <c r="F972" i="1"/>
  <c r="F1507" i="1" s="1"/>
  <c r="F976" i="1"/>
  <c r="F1511" i="1" s="1"/>
  <c r="F980" i="1"/>
  <c r="G1299" i="1"/>
  <c r="G1303" i="1"/>
  <c r="G1307" i="1"/>
  <c r="G1494" i="1"/>
  <c r="G1498" i="1"/>
  <c r="G1502" i="1"/>
  <c r="G152" i="2"/>
  <c r="G236" i="2" s="1"/>
  <c r="G224" i="2"/>
  <c r="G551" i="2"/>
  <c r="G555" i="2"/>
  <c r="G559" i="2"/>
  <c r="G429" i="2"/>
  <c r="F979" i="2"/>
  <c r="F983" i="2"/>
  <c r="F987" i="2"/>
  <c r="G1306" i="2"/>
  <c r="G1310" i="2"/>
  <c r="F1501" i="2"/>
  <c r="F1505" i="2"/>
  <c r="F1509" i="2"/>
  <c r="G555" i="1"/>
  <c r="F786" i="1"/>
  <c r="F221" i="1"/>
  <c r="F225" i="1"/>
  <c r="F229" i="1"/>
  <c r="F147" i="1"/>
  <c r="F219" i="1"/>
  <c r="F546" i="1"/>
  <c r="F550" i="1"/>
  <c r="F554" i="1"/>
  <c r="F424" i="1"/>
  <c r="F659" i="1"/>
  <c r="G660" i="1"/>
  <c r="G1511" i="1" s="1"/>
  <c r="G628" i="1"/>
  <c r="G652" i="1" s="1"/>
  <c r="G664" i="1" s="1"/>
  <c r="F725" i="1"/>
  <c r="F775" i="1"/>
  <c r="F779" i="1"/>
  <c r="F783" i="1"/>
  <c r="G972" i="1"/>
  <c r="G976" i="1"/>
  <c r="G980" i="1"/>
  <c r="F1495" i="1"/>
  <c r="F1499" i="1"/>
  <c r="F1503" i="1"/>
  <c r="F237" i="2"/>
  <c r="F227" i="2"/>
  <c r="F229" i="2"/>
  <c r="F231" i="2"/>
  <c r="F233" i="2"/>
  <c r="F235" i="2"/>
  <c r="F153" i="2"/>
  <c r="F225" i="2"/>
  <c r="F552" i="2"/>
  <c r="F556" i="2"/>
  <c r="F560" i="2"/>
  <c r="F430" i="2"/>
  <c r="F562" i="2" s="1"/>
  <c r="G979" i="2"/>
  <c r="G983" i="2"/>
  <c r="G987" i="2"/>
  <c r="G1254" i="2"/>
  <c r="G1501" i="2"/>
  <c r="G1514" i="2" s="1"/>
  <c r="G1505" i="2"/>
  <c r="G1509" i="2"/>
  <c r="G1152" i="1"/>
  <c r="F569" i="1"/>
  <c r="F581" i="1" s="1"/>
  <c r="F665" i="1" s="1"/>
  <c r="F661" i="1"/>
  <c r="G607" i="1"/>
  <c r="G655" i="1" s="1"/>
  <c r="G1506" i="1" s="1"/>
  <c r="G775" i="1"/>
  <c r="G779" i="1"/>
  <c r="G783" i="1"/>
  <c r="G1518" i="2"/>
  <c r="G574" i="2"/>
  <c r="G586" i="2" s="1"/>
  <c r="F666" i="2"/>
  <c r="F1517" i="2" s="1"/>
  <c r="F1158" i="2"/>
  <c r="F1314" i="2" s="1"/>
  <c r="F1415" i="2"/>
  <c r="F1419" i="2"/>
  <c r="G656" i="1"/>
  <c r="G1507" i="1" s="1"/>
  <c r="G613" i="2"/>
  <c r="F231" i="1"/>
  <c r="F1516" i="1" s="1"/>
  <c r="F230" i="1"/>
  <c r="F555" i="1"/>
  <c r="G661" i="1"/>
  <c r="G1512" i="1" s="1"/>
  <c r="G605" i="1"/>
  <c r="F776" i="1"/>
  <c r="F780" i="1"/>
  <c r="F784" i="1"/>
  <c r="F1514" i="1" s="1"/>
  <c r="G1248" i="1"/>
  <c r="G1308" i="1" s="1"/>
  <c r="F561" i="2"/>
  <c r="F333" i="2"/>
  <c r="F369" i="2"/>
  <c r="F660" i="2"/>
  <c r="G666" i="2"/>
  <c r="G610" i="2"/>
  <c r="G731" i="2"/>
  <c r="G791" i="2" s="1"/>
  <c r="G883" i="2"/>
  <c r="G1516" i="2" s="1"/>
  <c r="F1387" i="2"/>
  <c r="F1423" i="2" s="1"/>
  <c r="F89" i="5"/>
  <c r="D120" i="5"/>
  <c r="D17" i="5"/>
  <c r="D5" i="5"/>
  <c r="D97" i="5"/>
  <c r="D126" i="5"/>
  <c r="F1512" i="1"/>
  <c r="F1513" i="1"/>
  <c r="G657" i="1"/>
  <c r="G1508" i="1" s="1"/>
  <c r="G663" i="1"/>
  <c r="F785" i="1"/>
  <c r="F568" i="1"/>
  <c r="F580" i="1" s="1"/>
  <c r="F664" i="1" s="1"/>
  <c r="G570" i="1"/>
  <c r="G654" i="1" s="1"/>
  <c r="G1505" i="1" s="1"/>
  <c r="G593" i="1"/>
  <c r="G617" i="1" s="1"/>
  <c r="G629" i="1"/>
  <c r="G641" i="1"/>
  <c r="G1520" i="2"/>
  <c r="F1519" i="2"/>
  <c r="G661" i="2"/>
  <c r="G1512" i="2" s="1"/>
  <c r="G669" i="2"/>
  <c r="G1424" i="2"/>
  <c r="F574" i="2"/>
  <c r="F586" i="2" s="1"/>
  <c r="F670" i="2" s="1"/>
  <c r="F575" i="2"/>
  <c r="F587" i="2" s="1"/>
  <c r="F671" i="2" s="1"/>
  <c r="G598" i="2"/>
  <c r="G622" i="2" s="1"/>
  <c r="G599" i="2"/>
  <c r="G623" i="2" s="1"/>
  <c r="G634" i="2"/>
  <c r="G658" i="2" s="1"/>
  <c r="G635" i="2"/>
  <c r="G647" i="2"/>
  <c r="F1304" i="2"/>
  <c r="F1511" i="2" s="1"/>
  <c r="F1305" i="2"/>
  <c r="F1306" i="2"/>
  <c r="F1513" i="2" s="1"/>
  <c r="F1307" i="2"/>
  <c r="F1514" i="2" s="1"/>
  <c r="F1308" i="2"/>
  <c r="F1515" i="2" s="1"/>
  <c r="F1309" i="2"/>
  <c r="F1516" i="2" s="1"/>
  <c r="F1310" i="2"/>
  <c r="F1311" i="2"/>
  <c r="F1312" i="2"/>
  <c r="F1313" i="2"/>
  <c r="F1520" i="2" s="1"/>
  <c r="F1315" i="2"/>
  <c r="D89" i="5" l="1"/>
  <c r="G1515" i="1"/>
  <c r="G1511" i="2"/>
  <c r="G670" i="2"/>
  <c r="G1514" i="1"/>
  <c r="G1314" i="2"/>
  <c r="G1513" i="1"/>
  <c r="F1515" i="1"/>
  <c r="F1512" i="2"/>
  <c r="F1521" i="2"/>
  <c r="F1510" i="1"/>
  <c r="G1509" i="1"/>
  <c r="F1522" i="2"/>
  <c r="F1506" i="1"/>
  <c r="F1505" i="1"/>
  <c r="G1519" i="2"/>
  <c r="F1518" i="2"/>
  <c r="G1517" i="2"/>
  <c r="G659" i="2"/>
  <c r="G671" i="2" s="1"/>
  <c r="G1522" i="2" s="1"/>
  <c r="G653" i="1"/>
  <c r="G665" i="1" s="1"/>
  <c r="G1516" i="1" s="1"/>
  <c r="G1521" i="2" l="1"/>
</calcChain>
</file>

<file path=xl/sharedStrings.xml><?xml version="1.0" encoding="utf-8"?>
<sst xmlns="http://schemas.openxmlformats.org/spreadsheetml/2006/main" count="4394" uniqueCount="321">
  <si>
    <t>№</t>
  </si>
  <si>
    <t xml:space="preserve">Наименование федерального проекта </t>
  </si>
  <si>
    <t>Наименование задачи/ результата федерального проекта, достижение которого предусматривает участие Саратовской области</t>
  </si>
  <si>
    <t>Характеристика мероприятий (что именно планируется осуществить) по задачи/результата федерального проекта</t>
  </si>
  <si>
    <t>Необходимый объем финансирования до конца 2024 года</t>
  </si>
  <si>
    <t>Источник финансирования</t>
  </si>
  <si>
    <t>Предусмотрено в бюджете</t>
  </si>
  <si>
    <t>Потребность в дополнительном финансировании</t>
  </si>
  <si>
    <t>Примечание</t>
  </si>
  <si>
    <t>1. Национальный проект "Демография"</t>
  </si>
  <si>
    <t>1.1.</t>
  </si>
  <si>
    <t>Федеральный проект "Формирование системы мотивации граждан к здоровому образу жизни, включая здоровье питание и отказ от вредных привычек"</t>
  </si>
  <si>
    <t>Формирование системы мотивации граждан к здоровому образу жизни, включая здоровое питание и отказ от вредных привычек</t>
  </si>
  <si>
    <t>Формирование среды, способствующей ведению гражданами здорового образа жизни, включая здоровое питание Мотивирование граждан к ведению здорового образа жизни посредством проведения информационно-коммуникационной кампании, а также вовлечения граждан и некоммерческих организаций в мероприятия по укреплению общественного здоровья. 
Внедрение корпоративных программ укрепления здоровья.</t>
  </si>
  <si>
    <t>Федеральный бюджет</t>
  </si>
  <si>
    <t>в т.ч. в 2019 году</t>
  </si>
  <si>
    <t>Бюджет области</t>
  </si>
  <si>
    <t>Местные бюджеты</t>
  </si>
  <si>
    <t>Государственные внебюджетные фонды</t>
  </si>
  <si>
    <t>Внебюджетные источники</t>
  </si>
  <si>
    <t>Итого по мероприятию</t>
  </si>
  <si>
    <t>Итого по федеральному проекту</t>
  </si>
  <si>
    <t>1.2.</t>
  </si>
  <si>
    <t>Федеральный проект "Разработка и реализация программы системной поддержки и повышения качества жизни старшего поколения"</t>
  </si>
  <si>
    <t xml:space="preserve">Увеличение ожидаемой продолжительности здоровой жизни до 67 лет
 Разработка и реализация программы системной поддержки и повышения качества жизни граждан старшего поколения
</t>
  </si>
  <si>
    <t>Охват граждан старше трудоспособного возраста из групп риска вакцинацией против пневмококковой инфекции</t>
  </si>
  <si>
    <t>Ликвидация и недопущение дальнейшего возникновения очередности на размещение в психоневрологические интернаты</t>
  </si>
  <si>
    <t>Реализация инвестиционного проекта строительства спального корпуса на 50 койко-мест с инженерными коммуникациями для ГАУ СО «Адоевщинский психоневрологический интернат»</t>
  </si>
  <si>
    <t>Реализация инвестиционного проекта строительства спального корпуса на 50 койко-мест с инженерными коммуникациями для ГАУ СО «Хватовский психоневрологический интернат»</t>
  </si>
  <si>
    <t>Реализация инвестиционного проекта строительства спального корпуса на 50 койко-мест с инженерными коммуникациями для ГАУ СО «Сосновский психоневрологический интернат»</t>
  </si>
  <si>
    <t>1.3.</t>
  </si>
  <si>
    <t>Федеральный проект "Финансовая поддержка семей при рождении детей "</t>
  </si>
  <si>
    <t>Внедрение механизма финансовой поддержки семей при рождении детей</t>
  </si>
  <si>
    <t xml:space="preserve">Предоставление субъектам Российской Федерации субвенций федерального бюджета на осуществление ежемесячной выплаты в связи с рождением (усыновлением) первого ребенка </t>
  </si>
  <si>
    <t>Предоставление регионального материнского (семейного) капитала семьям с тремя и более детьми</t>
  </si>
  <si>
    <t>Предоставление субъектам Российской Федерации субсидий федерального бюджета на ежемесячную денежную выплату, назначаемую в случае рождения третьего ребенка или последующих детей до достижения ребенком возраста 3 лет</t>
  </si>
  <si>
    <t>Организации работы пунктов проката технических средств, мебели, предметов быта на базе учреждений социального обслуживания семьи и детей области для семей, состоящих на социальном обслуживании в учреждениях</t>
  </si>
  <si>
    <t>1.4.</t>
  </si>
  <si>
    <t>Федеральный проект "Создание условий для осуществления трудовой деятельности женщин с детьми, включая ликвидацию очереди в ясли для детей до трех лет"</t>
  </si>
  <si>
    <t>Содействие трудовой занятости женщин, воспитывающих детей, путем создания дополнительных мест в группах кратковременного пребывания детей дошкольного возраста</t>
  </si>
  <si>
    <t xml:space="preserve">Предоставление женщинам субсидий на создание групп кратковременного пребывания детей дошкольного возраста, включая оформление необходимых документов для регистрации, а также оснащение помещения необходимым оборудованием.
Численность женщин, получивших субсидии, - не менее 25 человек к 2024 году (по 5 человек ежегодно, начиная с 2020 года) 
</t>
  </si>
  <si>
    <t>Подготовка работников, оказывающих услуги по присмотру и уходу за детьми дошкольного возраста Численность женщин, направленных на обучение, - не менее500 человек к 2024 году (по 10 чел. ежегодно, начиная с 2020 года).</t>
  </si>
  <si>
    <t>1.5.</t>
  </si>
  <si>
    <t>Федеральный проект "Новая физическая культура населения"</t>
  </si>
  <si>
    <t>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и подготовка спортивного резерва</t>
  </si>
  <si>
    <t xml:space="preserve">Приведение в нормативное состояние материально-технической базы спортивных школ олимпийского резерва
 – закупка современного инвентаря и оборудования для 15 спортивных школ олимпийского резерва
</t>
  </si>
  <si>
    <t xml:space="preserve">Создание условий, обеспечивающих возможность населения района  систематически заниматься физической культурой и спортом  </t>
  </si>
  <si>
    <t xml:space="preserve">Строительство физкультурно-оздоровительного комплекса в р.п. Дергачи </t>
  </si>
  <si>
    <t>Итого по национальному проекту</t>
  </si>
  <si>
    <t>2. Национальный проект "Здравоохранение"</t>
  </si>
  <si>
    <t>2.1.</t>
  </si>
  <si>
    <t>Федеральный проект "Развитие экспорта медицинских услуг"</t>
  </si>
  <si>
    <t>«Совершенствование механизма экспорта медицинских услуг»</t>
  </si>
  <si>
    <t>«Совершенствование механизма экспорта медицинских услуг».
Внедрение системы мониторинга статистических данных медицинских организаций по объему оказания медицинских услуг иностранным гражданам. 
Внедрение программы коммуникационных мероприятий по повышению уровня информированности иностранных граждан о медицинских услугах.</t>
  </si>
  <si>
    <t>-</t>
  </si>
  <si>
    <t>2.2.</t>
  </si>
  <si>
    <t>Федеральный проект "Обеспечение медицинских организаций системы здравоохранения Саратовской области квалифицированными кадрами"</t>
  </si>
  <si>
    <t>Обеспечение медицинских организаций системы здравоохранения Саратовской области квалифицированными кадрами/
Численность врачей и средних медицинских работников, работающих в медицинских организациях, подведомственных министерству здравоохранения области и Минздраву России, составляет не менее 11650 и 23115 специалистов</t>
  </si>
  <si>
    <t>Реализация программ «Земский врач»/ «Земский фельдшер»</t>
  </si>
  <si>
    <t>Реализация «пилотного» проекта по формированию кадрового резерва и укомплектованию средними медицинскими работниками службы скорой медицинской помощи Саратовской области (предоставление ежемесячных денежных выплат  студентам профессиональных образовательных организаций)</t>
  </si>
  <si>
    <t>Реализация «пилотного» проекта по формированию кадрового резерва и укомплектованию средними медицинскими работниками службы скорой медицинской помощи Саратовской области (предоставление единовременных денежных выплат выпускникам профессиональных образовательных организаций при трудоустройстве на должность фельдшера скорой медицинской помощи)</t>
  </si>
  <si>
    <t>Подготовка специалистов в учреждениях среднего профессионального образования</t>
  </si>
  <si>
    <t>Переподготовка специалистов по программам дополнительного профессионального образования</t>
  </si>
  <si>
    <t>2.3.</t>
  </si>
  <si>
    <t>Федеральный проект «Программа развития детского здравоохранения, включая создание современной инфраструктуры оказания медицинской помощи детям»</t>
  </si>
  <si>
    <t xml:space="preserve">Развитие материально-технической базы детских поликлиник и детских поликлинических отделений медицинских организаций </t>
  </si>
  <si>
    <t>Оснащение детских поликлиник и детских поликлинических отделений медицинских организаций медицинскими изделиями/ увеличение доли детских поликлиник/ поликлинических отделений медицинских организаций, дооснащенных медицинскими изделиями в соответствии с требованиями приказа  Минздрава  России от 7 марта 2018 г. № 92н и обеспечена доступность для детского населения первичной медико-санитарной помощи, сокращено время ожидания в очереди при обращении в указанные организации;</t>
  </si>
  <si>
    <t xml:space="preserve">Организационно-планировочные решения внутренних пространств, обеспечивающих комфортность пребывания детей в соответствии  с приказом Минздрава  России от 7 марта 2018 г. № 92н  «Об утверждении Положения об организации оказания первичной медико-санитарной помощи детям»
- увеличена доля детских поликлиник, поликлинических отделений медицинских организаций, реализовавших организационно-планировочные решения внутренних пространств в соответствии  с приказом Минздрава  России от 7 марта 2018 г. № 92н, направленные на создание условий для внедрения принципов бережливого производства и комфортного пребывания детей и их родителей при оказании первичной медико-санитарной помощи;
</t>
  </si>
  <si>
    <t>2.4.</t>
  </si>
  <si>
    <t>Федеральный проект «Создание единого цифрового контура в здравоохранении на основе единой государственной информационной системы здравоохранения (ЕГИСЗ)»</t>
  </si>
  <si>
    <t>Обеспечена работоспособность ЕГИСЗ и развитие ее подсистем.</t>
  </si>
  <si>
    <t>Обеспечены вычислительные мощности для подсистем ЕГИСЗ (основная, резервная, тестовая площадка ЦОД). Обеспечена защищенная сеть передачи данных от федерального ЦОД до субъектов Российской Федерации. Обеспечено техническое сопровождение и развитие подсистем ЕГИСЗ в соответствии с нормами законодательства. Разработана и актуализируется единая система нормативно справочной информации в сфере здравоохранения</t>
  </si>
  <si>
    <t>Государственные и муниципальные медицинские организации субъектов Российской Федерации используют медицинские информационные системы и обеспечивают информационное взаимодействие с государственными информационными системами в сфере здравоохранения субъектов Российской Федерации, с подсистемами ЕГИСЗ, а также межведомственное взаимодействие, в целях оказания Медицинские организации оснащены информационнотелекоммуникационным оборудованием, в том числе вычислительными мощностями, компьютерами для автоматизированных рабочих мест медицинских работников, криптооборудованием для защиты каналов связи, электронными подписями для врачей. Медицинские организации используют медицинские информационные системы, обеспечивающие в том числе ведение расписания приема врачей, электронных медицинских карт, автоматическую выгрузку счетов (реестров счетов) в 5 медицинской помощи и электронных услуг (сервисов) для граждан.</t>
  </si>
  <si>
    <t>Медицинские организации, подведомственные министерству здравоохранения Саратовской области, оснащены информационно-телекоммуникационным оборудованием, в том числе локально-вычислительными сетями, вычислительными мощностями, компьютерами для автоматизированных рабочих мест медицинских работников, криптооборудованием для защиты каналов связи, электронными подписями для врачей.
Медицинские организации, подведомственные министерству здравоохранения Саратовской области, используют региональную медицинскую информационную систему, обеспечивающую в том числе ведение расписания приема врачей, электронных медицинских карт, автоматическую выгрузку счетов (реестров счетов) в Территориальный фонд обязательного медицинского страхования Саратовской области, создание и хранение электронных медицинских документов, включая структурированные электронные медицинские документы, а также взаимодействие с подсистемами ЕГИСЗ в целях оказания медицинской помощи и электронных услуг (сервисов) для жителей области.
Региональная медицинская информационная система медицинских организаций, подведомственных министерству здравоохранения Саратовской области, обеспечивает информационное взаимодействие с подсистемами и централизованными сервисами ЕГИСЗ при оказании медицинской помощи гражданам и с другими отраслевыми информационными системами (в том числе ФСС, ФБ МСЭ).</t>
  </si>
  <si>
    <t>85 субъектов Российской Федерации используют государственные информационные системы в сфере здравоохранения, соответствующие требованиям Минздрава России</t>
  </si>
  <si>
    <t xml:space="preserve">Медицинские организации, подведомственные министерству здравоохранения Саратовской области (частные медицинские организации, по решению таких организаций), подключены и используют ГИСЗ СО. 
ГИСЗ СО включает в себя, в том числе, централизованные системы (подсистемы):
Управление скорой и неотложной медицинской помощью;
Управление скорой и неотложной медицинской помощью 
(в части управления санитарной авиацией);
Управление льготным лекарственным обеспечением;
Управление потоками пациентов;
Ведение интегрированных электронных медицинских карт пациентов;
Телемедицинские консультации;
Лабораторные исследования;
Центральный архив медицинских изображений;
Организация оказания медицинской помощи больным онкологическими заболеваниями;
Организации оказания медицинской помощи больным сердечно-сосудистыми заболеваниями;
Организации оказания медицинской помощи по профилям «Акушерство и гинекология» и «Неонатология» (Мониторинг беременных);
Организации оказания профилактической медицинской помощи (диспансеризация, диспансерное наблюдение, профилактические осмотры).
Организации оказания медицинской помощи больным сахарным диабетом;
</t>
  </si>
  <si>
    <t>Гражданам Российской Федерации доступны услуги и сервисы Личного кабинета пациента «Мое здоровье» на ЕПГУ.</t>
  </si>
  <si>
    <t>В Личном кабинете пациента «Мое здоровье» на ЕПГУ жителям области доступна информация по сервисам: 
запись на прием к врачу (вызов врача на дом);
прохождение профилактических медицинских осмотров и диспансеризации;
получение информации о прикреплении к медицинской организации;
получение сведений о полисе ОМС и страховой медицинской организации;
получение сведений об оказанных медицинских услугах и их стоимости;
доступ к электронным медицинским документам; 
оценка удовлетворённости граждан качеством работы медицинских организаций</t>
  </si>
  <si>
    <t>2.5.</t>
  </si>
  <si>
    <t>Федеральный проект "Борьба с сердечно-сосудистыми заболеваниями"</t>
  </si>
  <si>
    <t>Снижение  смертности от болезней системы кровообращения (до 595,0 случаев на 100 тыс. населения)</t>
  </si>
  <si>
    <t>Переоснащение региональных сосудистых центров, в том числе оборудованием для ранней медицинской реабилитации</t>
  </si>
  <si>
    <t>Переоснащение первичных сосудистых отделений, в том числе оборудованием для ранней медицинской реабилитации</t>
  </si>
  <si>
    <t>Дооснащение первичных сосудистых отделений оборудованием для проведения рентгенэндоваскулярных методов лечения</t>
  </si>
  <si>
    <t>2.6.</t>
  </si>
  <si>
    <t>Федеральный проект "Борьба с онкологическими заболеваниями"</t>
  </si>
  <si>
    <t>Снижение   смертности от новообразований в том числе от злокачественных (до 185,0 случаев на 100 тыс. населения)</t>
  </si>
  <si>
    <t>Финансовое обеспечение оказания медицинской помощи больным с онкологическими заболеваниями в соответствии с клиническими рекомендациями и протоколами лечения</t>
  </si>
  <si>
    <t>Организация сети центров амбулаторной онкологической помощи</t>
  </si>
  <si>
    <t>Новое строительство и оснащение медицинским оборудованием регионального онкологического центра (диспансера) для оказания медицинской  помощи населению по профилю «онкология» и «детская онкология» больным с онкологическими заболеваниями</t>
  </si>
  <si>
    <t>2.7.</t>
  </si>
  <si>
    <t>Федеральный проект "Развитие первичной медико-санитарной помощи"</t>
  </si>
  <si>
    <t>Завершение формирования сети медицинских организаций первичного звена здравоохранения с использованием в сфере здравоохранения геоинформационной системы с учётом необходимости строительства врачебных амбулаторий, фельдшерских и фельдшерско-акушерских пунктов в населённых пунктах с численностью населения от 100 человек до 2 тыс. человек, а также с учётом использования мобильных медицинских комплексов в населённых пунктах с численностью населения менее 100 человек</t>
  </si>
  <si>
    <t>Обеспечение своевременности оказания экстренной медицинской помощи с использованием санитарной авиации</t>
  </si>
  <si>
    <t>3. Национальный проект "Образование"</t>
  </si>
  <si>
    <t>3.1.</t>
  </si>
  <si>
    <t>Федеральный проект "Современная школа"</t>
  </si>
  <si>
    <t xml:space="preserve">Созданы 5025 новых мест в общеобразовательных организациях, в том числе с учетом перевода </t>
  </si>
  <si>
    <t xml:space="preserve">Обеспечение односменного режима обучения в 1-4 классах общеобразовательных организаций.
Сокращение количества зданий общеобразовательных организаций с износом 50 процентов и выше
</t>
  </si>
  <si>
    <t>3.2.</t>
  </si>
  <si>
    <t>Федеральный проект "Успех каждого ребенка"</t>
  </si>
  <si>
    <t xml:space="preserve">Внедрена целевая модель развития региональных систем дополнительного образования детей в 40 субъектах Российской Федерации (продолжение реализации приоритетного проекта «Доступное дополнительное образование для детей»), в том числе: 
- модели персонифицированного финансирования дополнительного образования детей;
- общедоступный навигатор по дополнительным общеобразовательным программам, дополнительным предпрофессиональным программам;
- механизмы обучения детей по индивидуальному учебному плану, в том числе через сетевое взаимодействие
</t>
  </si>
  <si>
    <t xml:space="preserve">Создан региональный модельный центр дополнительного образования детей.
Обеспечена доступность предоставления дополнительного образования детей с учетом региональных особенностей, соответствующего запросам, уровню подготовки и способностям детей с различными образовательными потребностями и возможностями.
Реализованы проекты, направленные на повышение доступности дополнительного образования в Саратовской области.
Проведена инвентаризация инфраструктурных материально-технических и кадровых ресурсов областных образовательных организаций.
Создан и внедрен навигатор по дополнительным общеобразовательным программам, обеспечивающий возможность индивидуальных образовательных траекторий ребенка.
Внедрена модель персонифицированного финансирования.
Повышен уровень профессионального мастерства и компетенций педагогов и других участников сферы дополнительного образования детей, в том числе по программам (курсам, модулям)
</t>
  </si>
  <si>
    <t>В субъектах Российской Федерации функционируют не менее 110 детских технопарков «Кванториум» с ежегодным охватом 88 тыс. детей, обучающихся на постоянной основе, и 385 тыс. детей, вовлеченных в деятельность технопарков</t>
  </si>
  <si>
    <t>3.3.</t>
  </si>
  <si>
    <t>Федеральный проект "Молодые профессионалы"</t>
  </si>
  <si>
    <t>Модернизация профессионального образования, в том числе посредством внедрения адаптивных, практико-ориентированных  и гибких образовательных программ/утверждены стандарты (целевыек модели центров опережающей профессиональной подготовки и лабораторий, оснащенных современной материально-технической базой, по одной из компетенций, в т.ч. для сдачи демонстрационного тэкзамена, с учетом опыта Союза Ворлдскиллс России (с федеральной поддержкой)</t>
  </si>
  <si>
    <t>Обновление и модернизация материально-технической базы профессиональных образовательных организаций</t>
  </si>
  <si>
    <t>Создание центров опережающей профессиональной подготовки</t>
  </si>
  <si>
    <t>4. Национальный проект "Жилье и городская среда"</t>
  </si>
  <si>
    <t>4.1.</t>
  </si>
  <si>
    <t>Федеральный проект "Жилье"</t>
  </si>
  <si>
    <t xml:space="preserve">Обеспечение ввода жилья в рамках реализации мероприятий по стимулированию программ развития жилищного строительства субъектов Российской Федерации </t>
  </si>
  <si>
    <t xml:space="preserve">В микрорайоне «Авиатор» на  территории бывшего Саратовского авиационного завода
строительство объекта
«Детский сад на 160 воспитанников, расположенный на земельных участках с кадастровыми номерами 64:48:020314:3275; 64:48:020314:3817 из земель населенных пунктов по адресу пл. им. Орджоникидзе Г.К. д.1 в Заводском районе г. Саратова»
Объем ввода жилья в 2019 году –  72,3 тыс. кв. м </t>
  </si>
  <si>
    <t>В микрорайоне в рамках проекта планировки части территории МО г.Энгельс, в границах улиц Тельмана-Рабочая-Профсоюзная-Красноармейская-Нестерова-Пушкина 
строительство автомобильной дороги по улице Пушкина (на участке от улицы Нестерова до улицы Тельмана) в г. Энгельс Саратовской области
Объем ввода жилья в 2019 году –  29,0 тыс. кв. м</t>
  </si>
  <si>
    <t xml:space="preserve">В жилом районе «Солнечный-2» в Кировском районе г. Саратова Строительство объекта «Поликлиника на 500 посещений в смену в микрорайоне № 10 жилого района «Солнечный-2» в Кировском районе г. Саратова»
Объем ввода жилья в 2019 году – 115,0 тыс. кв. м     
</t>
  </si>
  <si>
    <t>Иные мероприятия</t>
  </si>
  <si>
    <t>4.2.</t>
  </si>
  <si>
    <t>Федеральный проект "Обеспечение устойчивого сокращения непригодного для проживания жилищного фонда"</t>
  </si>
  <si>
    <t>Количество квадратных метров, расселенного аварийного жилищного фонда, / количество граждан расселенных из аварийного жилищного фонда</t>
  </si>
  <si>
    <t>«Создание механизмов переселения граждан из непригодного аварийного жилищного фонда, обеспечивающих соблюдение жилищных прав, установленных законодательством РФ»</t>
  </si>
  <si>
    <t>Согласно проекту федерального проекта "Обеспечение устойчивого сокращения непригодного для проживания жилищного фонда" для Саратовской области предусмотренно финансирование в размере 5301,468 млн. рублей для расселения аварийного жилищного фонда площадью 155,32 тыс.кв.м., однако на 1 января 2018 года на территоии Саратовской области признанно 195,12 тыс.кв. м. для расселения которой потребунтся 6659,808 млн. рублей, в том числе 639,53 в 2019 году.</t>
  </si>
  <si>
    <t>4.3.</t>
  </si>
  <si>
    <t>Федеральный проект "Формирование комфортной городской среды"</t>
  </si>
  <si>
    <t>увеличение доли благоустроенных дворовых и общественных территорий в муниципальных образованиях области от общего количества требующих проведения мероприятий по благоустройству с 48,2 процента в 2018 году до 100 процентов в 2022 году</t>
  </si>
  <si>
    <t>количество благоустроенных дворовых территорий муниципальных образований с использованием индивидуальных дизайн-проектов не менее 100 единиц ежегодно,
количество благоустроенных общественных территорий муниципальных образований с использованием индивидуальных дизайн-проектов не менее 10 единиц ежегодно</t>
  </si>
  <si>
    <t>5. Национальный проект "Экология"</t>
  </si>
  <si>
    <t>5.1.</t>
  </si>
  <si>
    <t>Федеральный проект "Сохранение и предотвращение загрязнения реки Волги"</t>
  </si>
  <si>
    <t xml:space="preserve">Сокращение в три раза доли загрязненных сточных вод, отводимых в реку Волга </t>
  </si>
  <si>
    <t>Строительство, реконструкция, модернизация очистных сооружений Саратовской области</t>
  </si>
  <si>
    <t>Снижение негативного воздействия затонувших судов</t>
  </si>
  <si>
    <t>Подъем затонувших судов</t>
  </si>
  <si>
    <t>5.2.</t>
  </si>
  <si>
    <t>Федеральный проект "Сохранение лесов"</t>
  </si>
  <si>
    <t>Сохранение лесов, в том числе на основе их воспроизводства на всех участках вырубленных и погибших лесных насаждений</t>
  </si>
  <si>
    <t>5.3.</t>
  </si>
  <si>
    <t>Федеральный проект "Комплексная система обращения с ТКО"</t>
  </si>
  <si>
    <t>Формирование комплексной системы обращения с твердыми коммунальными отходами, создание условий для вторичной переработки всех  запрещенных к захоронению отходов производства и потребления</t>
  </si>
  <si>
    <t>Ввод в эксплуатацию 6 мусоросортировочных комплексов</t>
  </si>
  <si>
    <t>6. Национальный проект "Безопасные и качественные автомобильные дороги"</t>
  </si>
  <si>
    <t>6.1.</t>
  </si>
  <si>
    <t>Федеральный проект "Дорожная сеть"</t>
  </si>
  <si>
    <t>На сети автомобильных дорог общего пользования федерального, регионального или межмуниципального значения, дорожной сети городских агломераций выполнены дорожные работы в целях приведения в нормативное состояние, снижения уровня перегрузки и ликвидации мест концентрации дорожно-транспортных происшествий</t>
  </si>
  <si>
    <t>7. Национальный проект "Повышение производительности труда и поддержка занятости"</t>
  </si>
  <si>
    <t>7.1.</t>
  </si>
  <si>
    <t>Федеральный проект «Реализация мероприятий по повышению производительности труда и экспертная поддержка предприятий несырьевых отраслей»</t>
  </si>
  <si>
    <t>Формирование системы методической и организационной поддержки предприятий</t>
  </si>
  <si>
    <t>Формирование регионального центра компетенций Саратовской области (ФЦК проведен отбор, обучение и аттестация сотрудников РЦК на право тиражирования решений, созданных федеральным центром компетенций)</t>
  </si>
  <si>
    <t>Фонд оплаты труда сотрудников РЦК за период 2019-2020 гг.* + Организационные расходы деятельности РЦК за этот же период (закупка, оргтехники, командировочные, обслуживание оргтехники)**
*Рекомендуемая федеральным центром оплата труда сотрудника центра компетенции – 130 тыс. руб. 
В условиях региональной составляющей и уровню квалификации допускаем оплату в размере 60 тыс. руб. в месяц. Таким образом в годовом исчислении ФОТ на 4 сотрудников центра в 2019 году составит 2,88 млн. руб. с ежегодной индексацией на 104% (уровень прогнозируемой инфляции).
**Организационные расходы:
2019 год  – 400 тыс. руб. (закупка оргтехники и расходных материалов, командировки);
2020 – 150 тыс. руб. (обслуживание оргтехника, командировки и др.);
В последующие годы индексация суммы 2020 года на 104% (уровень прогнозируемой инфляции).</t>
  </si>
  <si>
    <t xml:space="preserve">ФОТ – 2,88 млн. руб.
Орг.расходы – 400 тыс. руб.
</t>
  </si>
  <si>
    <t>7.2.</t>
  </si>
  <si>
    <t>Федеральный проект «Поддержка занятости: трудоустройство, обучение, развитие инфраструктуры»</t>
  </si>
  <si>
    <t>Формирование системы подготовки кадров, направленной на обучение основам производительности труда, внедрения организационных и технологических инноваций с использованием цифровых и платформеных решений</t>
  </si>
  <si>
    <t>Опережающее профессиональное обучение, в том числе за пределами Саратовской области, и профессиональная переподготовка работников организаций области, находящихся под риском высвобождения или высвобожденных, принятых из иных организаций после высвобождения в связи с ликвидацией либо сокращением численности или штата работников, а также обеспечено повышение квалификации работников, участвующих в мероприятиях по повышению эффективности занятости в связи с реализацией программы повышения производительности труда</t>
  </si>
  <si>
    <t>8. "Наука"</t>
  </si>
  <si>
    <t>Отсутствует региональная составляющая</t>
  </si>
  <si>
    <t>9. "Цифровая экономика"</t>
  </si>
  <si>
    <t>9.1.</t>
  </si>
  <si>
    <t>Федеральный проект "Кадры для цифровой экономики"</t>
  </si>
  <si>
    <t xml:space="preserve">Создание условий для системного повышения качества и расширения возможностей непрерывного образования для  граждан за счет развития  цифрового образовательного пространства и увеличения  числа обучающихся образовательных организаций, освоивших онлайн-курсы /
Увеличение на 10% контрольных цифр приема в профессиональные образовательные организации и организации высшего профессионального образрвания по ИТ-специальностям
Подготовлены специалисты для эксплуатации беспилотного транспорта, интеллектуальных транспортных систем (под потребности реализации региональных проектов "Цифровая Волга: Цифровой транспорт" и "Цифровая Волга: Цифровое ЖКХ")
100% выпусников профессиональных образовательных организаций обладают ключевыми компетенциями цифровой экономики
"25% работающих специалистов, включая руководителей организаций и представителей органов исполнительной власти прошли 
обучение по компетенциям цифровой экономики"
Подготовка специалистов совместно с компаниями цифровой экономики на базе Многофункциональных центров прикладной квалификации (ежегодно не менее 300 человек)
Созданы и функционируют 2 экспериментальные площадки на базе организаций среднего профессионального образования  по внедрению ЦУМК,  игровых видов цифровых образовательных ресурсов 
</t>
  </si>
  <si>
    <t>9.2.</t>
  </si>
  <si>
    <t>Федеральный проект "Цифровое государственное управление"</t>
  </si>
  <si>
    <t>Повышение эффективности системы государственного контроля и надзора
Определен перечень массовых и социально-значимых видов государственного регионального контроля (надзора) и муниципального контроля на территории Саратовской области
Сформирована система постоянного пересмотра и актуализации обязательных требований, предъявляемых к подконтрольным субъектам (объектам) в рамках контрольных (надзорных) мероприятий
Обеспечено присвоение категории риска подконтрольным субъектам (объектам) с использованием государственной информационной системы «Типовое облачное решение по автоматизации контрольной (надзорной) деятельности»
Эффективность деятельности органов исполнительной власти Саратовской области, осуществляющих функции контроля (надзора), их сотрудников оценивается на основании данных о зафиксированном ущербе охраняемым законом ценностям и первичных данных о деятельности системы независимой фиксации фактов и событий
Цифровая трансформация государственных (муниципальных) услуг и сервисов
Переведены государственные услуги в электронный вид  в целях повышения эффективности государственного управления, взаимодействия гражданского общества и бизнеса с органами государственной власти области
Оптимизация пилотных государственных услуг в проактивном режиме, по жизненным ситуациям, в соответствии с принципами экстерриториальности, использования реестровой модели</t>
  </si>
  <si>
    <t>9.3.</t>
  </si>
  <si>
    <t>Федеральный проект "Цифровая Волга:Цифровой транспорт"</t>
  </si>
  <si>
    <t>Создание цифровой экосистемы в сфере транспортного обслуживания.Преобразована сфера пассажирских перевозок.Преобразовано управление транспортной инфраструктурой посредством внедрения цифровых технологий
Осуществлена замена морально и физически устаревших автобусов современными экологически чистыми и бесшумными электробусами (40-45  единиц)
Введены в эксплуатацию 15 единиц беспилотных троллейбусов
Оборудованы системой мониторинга общественного транспорта крупные остановочные комплексы (пункты) 
Привлечены компании, ведущие бизнес в сфере транспортных услуг- каршеринга, для оказания услуг "такси"
Создан и функционирует единый диспетчерский пункт управления,обеспечивающий сбор информации о загруженности магистралей, регулирование потоков транспортных средств,  дистанционное управление светофорами; каждая единица общественного транспорта оснащены необходимым  оборудованием
Светофорные объекты совместимы с возможностями их управления единым диспетчерским центром управления движением</t>
  </si>
  <si>
    <t>10. Национальный проект "Культура"</t>
  </si>
  <si>
    <t>10.1.</t>
  </si>
  <si>
    <t>Федеральный проект "Культурная среда"</t>
  </si>
  <si>
    <t>Обеспечение инструментами, оборудованием и материалами детских музыкальных, художественных и хореографических школ, училищ и школ искусств</t>
  </si>
  <si>
    <t>Создание (реконструкция) и капитальный ремонт учреждений культурно-досугового типа в сельской местности</t>
  </si>
  <si>
    <t xml:space="preserve"> Направлено две заявки на объекты в селе Каменка и Комсомольское. Комсомольское (42 млн. рублей) уже подтверждено.</t>
  </si>
  <si>
    <t>Создание модельных муниципальных библиотек</t>
  </si>
  <si>
    <t>Подана заявка на оборудование 1 библиотеки (МО определяется)</t>
  </si>
  <si>
    <t>Модернизация региональных и муниципальных театров юного зрителя и театров кукол путем их реконструкции, капитального ремонта и технического переоснащения</t>
  </si>
  <si>
    <t>Создание условий для показа национальных кинофильмов в кинозалах, расположенных в населенных пунктах с численностью населения до 500 млн. человек</t>
  </si>
  <si>
    <t>Поданы заявки на оснащение кинозалов, средства выделяются ежегодно</t>
  </si>
  <si>
    <t>Обеспечение развития и укрепления материально-технической базы домов культуры в населенных пунктах с числом жителей до 50 тысяч человек</t>
  </si>
  <si>
    <t>10.2.</t>
  </si>
  <si>
    <t>Федеральный проект "Творческие люди"</t>
  </si>
  <si>
    <t>Субсидии (гранты) некоммерческим организациям на иновационные театральные творческие проекты</t>
  </si>
  <si>
    <t>Продвижение талантливой молодежи в сфере музыкального искусства</t>
  </si>
  <si>
    <t>Гранты любительским творческим коллективам</t>
  </si>
  <si>
    <t>Реализация культурно-познавательных программ для школьников</t>
  </si>
  <si>
    <t>Реализация программы "Профессионалы культуры" (подготовка и переподготовка кадров)</t>
  </si>
  <si>
    <t>Организация и проведение выставок ведущих федеральных и региональных музеев</t>
  </si>
  <si>
    <t>Масштабные фестивальные проекты</t>
  </si>
  <si>
    <t>10.3.</t>
  </si>
  <si>
    <t>Федеральный проект "Цифровая культура"</t>
  </si>
  <si>
    <t>Проведение онлайн-трансляций знаковых мероприятий отрасли культуры и создание виртуальных выставочных проектов, снабженных цифровыми гидами в формате дополненной реальности</t>
  </si>
  <si>
    <t>&lt;наименование мероприятия&gt;</t>
  </si>
  <si>
    <t>&lt;характеристика мероприятия</t>
  </si>
  <si>
    <t>Создание виртуальных концертных залов</t>
  </si>
  <si>
    <t>Оцифровка книжных памятников и включение в Национальную электронную библиотеку (НЭБ)</t>
  </si>
  <si>
    <r>
      <rPr>
        <sz val="12"/>
        <color rgb="FF000000"/>
        <rFont val="Times New Roman"/>
        <family val="1"/>
        <charset val="204"/>
      </rPr>
      <t xml:space="preserve">11. Национальный проект "Малое и среднее предпринимательство и поддержка индивидуальной предпринимательской инициативы" </t>
    </r>
    <r>
      <rPr>
        <sz val="12"/>
        <color rgb="FFFF0000"/>
        <rFont val="Times New Roman"/>
        <family val="1"/>
        <charset val="204"/>
      </rPr>
      <t>ПО ПРОЕКТАМ 1.2 И 1.3 ПЕРЕВЕСТИ В МЛН.РУБЛЕЙ?</t>
    </r>
  </si>
  <si>
    <t>11.1.</t>
  </si>
  <si>
    <t>Федеральный проект "Создание системы поддержки фермеров и развитие сельской кооперации"</t>
  </si>
  <si>
    <t>1. Реализация Комплекса мер по развитию сельскохозяйственной потребительской кооперации в Саратовской области на 2017-2020 годы
2. Обеспечение деятельности центров компетенций в сфере сельскохозяйственной кооперации и поддержки фермеров
3. Реализация мероприятий грантовой поддержки  крестьянских (фермерских) хозяйств на создание и развитие хозяйств
4. Предоставление субсидии на развитие сельскохозяйственных потребительских кооперативов</t>
  </si>
  <si>
    <t>Прирост объёма сельскохозяйственной продукции, реализованной СПоК, получивших гос. поддержку на развитие материально-технической базы ежегодно не менее 10%
Создание и функционирование на территории области центры компетенций в сфере сельскохозяйственной кооперации и поддержки фермеров не менее 4
Прирост объема сельскохозяйственной продукции, произведенной участниками мероприятий по поддержке начинающих фермеров ежегодно не менее 8%
Увеличение объема закупок молока и мяса у населения</t>
  </si>
  <si>
    <t>11.2.</t>
  </si>
  <si>
    <t>Федеральный проект "Расширение доступа субъектов МСП к финансовой поддержке, в том числе к льготному финансированию"</t>
  </si>
  <si>
    <t>Упрощение доступа к льготному финансированию, в том числе ежегодное увеличение объема льготных кредитов, выдаваемых субъектам малого и среднего предпринимательства, включая индивидуальных предпринимателей</t>
  </si>
  <si>
    <t xml:space="preserve">Взнос в уставный капитал АО «Гарантийный фонд для субъектов малого предпринимательства Саратовской области»
Характеристика мероприятия:
докапитализация АО «Гарантийный фонд для субъектов малого предпринимательства Саратовской области»  в целях расширения кредитно -гарантийной поддержки субъектам малого и среднего предпринимательства
</t>
  </si>
  <si>
    <t>Предоставление Гарантийным фондом области поручительств субъектам МСП в целях привлечения заемных ресурсов в экономику предприятий</t>
  </si>
  <si>
    <t>Кредитные ресурсы, привлеченные МСП при поручительстве ГФ в связи с ежегодным увеличением гарантийного капитала</t>
  </si>
  <si>
    <t>Повышение доступности финансирования микро и малого бизнеса за счет микрофинансовых организаций (МФО) и краудфандинга</t>
  </si>
  <si>
    <t xml:space="preserve">Имущественный взнос в некоммерческую микрокредитную компанию «Фонд микрокредитования субъектов малого предпринимательства в Саратовской области»
Характеристика мероприятия: докапитализация НМК «Фонд микрокредитования субъектов малого предпринимательства в Саратовской области»  с целью расширения льготного кредитования  субъектов МСП
</t>
  </si>
  <si>
    <t>11.3.</t>
  </si>
  <si>
    <t>Федеральный проект "Создание системы акселерации субъектов малого и среднего предпринимательства"</t>
  </si>
  <si>
    <t xml:space="preserve">Создание системы акселерации субъектов МСП, включая ИП, в том числе инфраструктуры и сервисов поддержки, а также их ускоренное развитие </t>
  </si>
  <si>
    <t xml:space="preserve">Финансовое обеспечение затрат на создание и (или) развитие проекта «Мой бизнес парк» на базе частного промышленного парка 
Характеристика мероприятия:  увеличение в регионе количества объектов производственной  инфраструктуры для  субъектов МСП 
</t>
  </si>
  <si>
    <t>12. Национальный проект "Международная кооперация и экспорт"</t>
  </si>
  <si>
    <t>12.1.</t>
  </si>
  <si>
    <t>Федеральный проект "Системные меры развития международной кооперации и экспорта"</t>
  </si>
  <si>
    <t>Модернизация системы поддержки экспортеров, являющихся субъектами МСП, включая индивидуальных
предпринимателей, увеличение доли таких экспортеров в общем объеме
несырьевого экспорта не менее чем до 10 процентов</t>
  </si>
  <si>
    <t>Вовлечение субъектов МСП в экспортную деятельность путем оказания консультативных услуг экспортно ориентированным СМСП по вопросам ведения экспортной деятельности, проведения бизнес-миссий, обеспечения участия  СМСП в конгрессно-выставочных мероприятиях международного характера, реализации образовательного проекта совместно со Школой экспорта РЭЦ, содействия в выводе товаров региональных товаро-производителей на внешние рынки, продвижения информации об АНО «Центр поддержки экспорта саратовской области».
Количество экспортеров:
- в 2019 году - 160;
- в 2020 году - 175
- в 2021 году - 200
- в 2022 году - 213
- в 2023 году - 219
- в 2024 году - 224</t>
  </si>
  <si>
    <t>Выделение дополнительных средств обусловлено потребностью в рамках реализации мероприятий по вопросам ведения экспортной деятельности, проведения бизнес-миссий, обеспечения участия  СМСП в конгрессно-выставочных мероприятиях международного характера, реализации образовательного проекта совместно со Школой экспорта РЭЦ, содействия в выводе товаров региональных товаро-производителей на внешние рынки, продвижения информации об АНО «Центр поддержки экспорта Саратовской области».</t>
  </si>
  <si>
    <t>Фактическая потребность в дополнительных средствах  по обеспечению работы АНО «Центр поддержки экспорта Саратовской области» составляет 1380 тыс. руб., в том числе:
-на выплату заработной платы  - 1060 тыс. руб. (январь-декабрь 2019 год); отчисления во внебюджетные фонды – 320 тыс. руб.</t>
  </si>
  <si>
    <t>12.2.</t>
  </si>
  <si>
    <t>Федеральный проект "Экспорт продукции АПК"</t>
  </si>
  <si>
    <t>1.Создание новой товарной массы продукции АПК, в том числе продукции с высокой добавленной стоимостью путем технологического перевооружения отрасли, внедрения новых технологий и иных обеспечивающих мероприятий.
2.Создание экспортно-ориентированной товаропроводящей инфраструктуры.
3. Устранение торговых барьеров (тарифных и нетарифных) для обеспечения доступа продукции АПК на целевые рынки.
4. Создание системы продвижения и позиционирования продукции АПК</t>
  </si>
  <si>
    <t>1.1.Определение приоритетных направлений регионального экспорта продукции АПК;
1.2. Реализация инвестиционных проектов по строительству и реконструкции мелиоративных систем, предназначенных для выращивания экспортоориентированной продукции;
1.3. Увеличение валовых сборов сельскохозяйственных культур;
1.4. Увеличение объемов производства продукции животноводства;
1.5. Увеличение объемов переработки сельскохозяйственного сырья;
2.1. Реализация инвестиционных проектов по созданию мини-элеваторы на железнодорожных станциях Пугачевск, Калининск, Петровск, Новоперелюбская
3.1. Разработка дорожной карты по борьбе с карантинными сорняками;
3.2. Реализация мероприятий, направленных на борьбу с карантинными сорняками;
3.3.Улучшение эпизоотической ситуации на территории области;
4.1. Создание электронного каталога экспортной продукции АПК Саратовской области;
4.2. Обеспечение участия организаций АПК Саратовской области в международных выставочно-презентационных мероприятиях;
4.3. Разработка программы информирования предприятий АПК Саратовской области о возможностях роста за счет выхода на зарубежные рынки</t>
  </si>
  <si>
    <t>Прогнозный объем дополнительных средств  федерального бюджета  на 2019 год составляет 1234,0 млн. рублей, в том числе: на производство продукции растениеводства  и животноводства – 644,7 млн. рублей (на оказание несвязанной поддержки сельскохозяйственным товаропроизводителям в области растениеводства –  565,4 млн. рублей (увеличение ставки на 1 гектар посевной площади в 2 раза до 400 рублей),  на повышение  продуктивности в молочном скотоводстве  -  79,3 млн. рублей с целью стимулирования производства и реализации молока); на развитие товарной аквакультуры -72,8 млн. рублей; стимулирование инвестиционной деятельности –  254,2 млн. рублей (возмещение части процентной ставки по привлеченным по 31 декабря 2016 года инвестиционным кредитам); на развитие сельских территорий  -  262,3 млн. рублей.</t>
  </si>
  <si>
    <t>12.3.</t>
  </si>
  <si>
    <t>Федеральный проект "Промышленный экспорт"</t>
  </si>
  <si>
    <t xml:space="preserve">1.6. Реализован (актуализирован) механизм поддержки поставки первой партии («первая поставка») в составе мер комплексного продвижения российского экспорта
1.7 Актуализированы действующие инструменты субсидиарной поддержки, реализуемые при участии АО «Российский экспортный центр»
</t>
  </si>
  <si>
    <t xml:space="preserve">Поддержка промышленных предприятий обрабатывающих производств на компенсацию части затрат на реализацию мероприятий по модернизации и техническому перевооружению производственных мощностей, связанных с реализацией инвестиционных проектов
Данное мероприятие предусмотрено Государственной программой «Развитие промышленности в Саратовской области на 2016-2018 гг.». Мероприятие направлено, в том числе на освоение новой продукции, ориентированной на экспорт
</t>
  </si>
  <si>
    <t>объем софинансирования определен исходя из пропорции 11%/89%</t>
  </si>
  <si>
    <t>в финансировании отказано</t>
  </si>
  <si>
    <t>объем финансирования определен исходя из возможностей предприятий по модернизации оборудования и освоению новой продукции</t>
  </si>
  <si>
    <t>Ожидаемый объем финансирования</t>
  </si>
  <si>
    <t>Итого по национальным проектам</t>
  </si>
  <si>
    <t>Предусмотрено в бюджете на 2019 г.</t>
  </si>
  <si>
    <t>Потребность в дополнительном финансировании в 2019 г.</t>
  </si>
  <si>
    <t>№ п/п</t>
  </si>
  <si>
    <t>Наименование объекта</t>
  </si>
  <si>
    <t>Предусмотрено, тыс. руб.</t>
  </si>
  <si>
    <t>Всего</t>
  </si>
  <si>
    <t>ФБ</t>
  </si>
  <si>
    <t>ОБ</t>
  </si>
  <si>
    <t>Министерство образования области</t>
  </si>
  <si>
    <t>Строительство пристройки на 100 мест МОУ "СОШ с.Мизино-Лапшиновка" в с. Мизино-Лапшиновка Татищевского МР</t>
  </si>
  <si>
    <t>Строительство школы на 550 мест в ЖК "Ласточкино" г. Саратова</t>
  </si>
  <si>
    <t>Строительство школы на 825 мест с бассейном в мкр. Иволгино г Саратова</t>
  </si>
  <si>
    <t>Строительство пристройки МОУ «СОШ № 5» на 922 мест  по адресу: г. Саратов, ул. Огородная, д 196</t>
  </si>
  <si>
    <t xml:space="preserve">Строительство пристройки с бассейном МОУ «СОШ № 84» на 178 мест  по адресу: г. Саратов, ул. Южно-Зеленая,11а           </t>
  </si>
  <si>
    <t>Министерство культуры области</t>
  </si>
  <si>
    <t>Строительство центра культурного развития в г. Балаково, поле между 5 и 8 микрорайонами</t>
  </si>
  <si>
    <t>Реконструкция здания  МАУ "Детская школа искусств им. В.В. Ковалева"  г.Саратов ул. Шевыревская,д.6</t>
  </si>
  <si>
    <t>Сохранение объекта культурного наследия "Народная аудитория 1899 года, архитектор Н.М. Проскурнин", г.Саратов, ул.М.Горького, 40</t>
  </si>
  <si>
    <t>Сохранение объекта культурного наследия "Дом жилой, нач. XIX в.", г.Саратов, ул.Челюскинцев, 99</t>
  </si>
  <si>
    <t>Сохранение объекта культурного наследия "Особняк Карле, 1900-е гг.", г.Маркс, ул.Кирова, д.47</t>
  </si>
  <si>
    <t>Сохранение объекта культурного наследия "Дом купца Н.С. Менькова", г. Вольск, ул. Октябрьская, д.110</t>
  </si>
  <si>
    <t>Сохранение объекта культурного наследия "Торговый дом братьев Махунцовых, нач. XX в. (Торговый дом А.А.Шмидта, 1912г.)", г.Балаково, ул.Чернышевского, д.26</t>
  </si>
  <si>
    <t>Реконструкция комплекса малой сцены ГАУК "Саратовский академический театр юного зрителя им. Ю.П.Киселева" (малая сцена)</t>
  </si>
  <si>
    <t>Ремонтно-реставрационные работы ГУК "Театр оперы и балета", г. Саратов</t>
  </si>
  <si>
    <t>Министерство строительства и жилищно-коммунального хозяйства области</t>
  </si>
  <si>
    <t xml:space="preserve">Водоснабжение и водоотведение квартала жилой застройки по ул. Вокзальная - Гоголя – Калужская -2-я Советская, г. Энгельс
</t>
  </si>
  <si>
    <t>Водоснабжение и водоотведение квартала жилой застройки район ул. Тургенева, г. Энгельс</t>
  </si>
  <si>
    <t xml:space="preserve">Водоснабжение и водоотведение квартала жилой застройки по ул. 2-я Ленинградская, Восточный переулок, ул. Марины Расковой, пр-т Ф. Энгельса, г. Энгельс
</t>
  </si>
  <si>
    <t>Реконструкция главного самотечного коллектора Д=1200 мм с увеличением диаметра до Д=1500 мм в границах просп. Строителей - просп. Химиков до ул. Менделеева, г. Энгельс</t>
  </si>
  <si>
    <t>Строительство автомобильной дороги по ул. им. Зыбина П.М. в границах VI и VII мкрн. жилого района  "Солнечный-2" в Кировском районе г. Саратова</t>
  </si>
  <si>
    <t>Строительство автомобильной дороги по ул. им. Евгения Долгина в Ленинском районе г. Саратова</t>
  </si>
  <si>
    <t>Строительство станции водоподготовки (обезжелезивания) по ул. Механизаторская литера № 2 Петровского района п. Пригородный</t>
  </si>
  <si>
    <t>Строительство станции обезжелезивания, г. Петровск, ул. Баукова на водозаборе № 3</t>
  </si>
  <si>
    <t>Питьевое водоснабжение с. Подсосенки и с. Натальино Балаковского МР</t>
  </si>
  <si>
    <t>Реконструкция (модернизация) систем питьевого водоснабжения с.Чернава  Ивантеевского МР</t>
  </si>
  <si>
    <t>Станция очистки воды в с. Березовка Терновского МО Энгельсского МР</t>
  </si>
  <si>
    <t>Станция очистки воды в с. Красноармейское  Терновского МО Энгельсского МР</t>
  </si>
  <si>
    <t>Станция очистки воды в пос. Прилужный  Безымянского МО Энгельсского МР</t>
  </si>
  <si>
    <t>Строительство станции очистки воды в с. Степное Терновского МО Энгельсского МР</t>
  </si>
  <si>
    <t>Строительство станции очистки воды в с. Ленинское Красноярского МО Энгельсского МР</t>
  </si>
  <si>
    <t>Строительство станции очистки воды в с. Подстепное Красноярского МО Энгельсского МР</t>
  </si>
  <si>
    <t>Строительство станции очистки воды  в с. Новая Терновка Терновского МО Энгельсского МР</t>
  </si>
  <si>
    <t>Строительство станции очистки воды в с. Титоренко Безымянского МО Энгельсского МР</t>
  </si>
  <si>
    <t>Реконструкция сетей хоз - питьевого водопровода с. Новоантоновка Пушкинского МО Советского МР</t>
  </si>
  <si>
    <t>Реконструкция системы водоснабжения в п. Северный Хвалынского МР</t>
  </si>
  <si>
    <t>Реконструкция канализационных очистных сооружений и канализационных сетей г. Хвалынск</t>
  </si>
  <si>
    <t>Реконструкция берегоукрепительных сооружений Волгоградского водохранилища в районе г.Саратова от ул.Б.Взвоз до ул.Б.Садовая» III этап. Корректировка» (участок от ул.2-я Садовая до ул.Б.Садовая)</t>
  </si>
  <si>
    <t>Сохранение объекта культурного наследия "Здание гимназии женской" в г. Аткарске</t>
  </si>
  <si>
    <t>Строительство ж/д по ул. 1-ой Лагерной в Ленинском районе г.Саратова (для работников Инфекционного центра)</t>
  </si>
  <si>
    <t xml:space="preserve">Детская поликлиника на 350 посещений в смену микрорайоне №11 жилого района "Солнечный - 2" в Кировском районе г. Саратова </t>
  </si>
  <si>
    <t>Министерство здравоохранения области</t>
  </si>
  <si>
    <t>Строительство онкологического диспансера на 200 коек, 20 мест дневного пребывания, 12 коек реанимации и интенсивной терапии, поликлиника на 300 посещений в смену, г Саратов, ул.Шехурдина</t>
  </si>
  <si>
    <t>Реконструкция областной детской клинической больницы, г. Саратов</t>
  </si>
  <si>
    <t xml:space="preserve">Реконструкция помещения по адресу: г. Красноармейск, ул. Кузнечная, д. 5, строение 1 с целью размещения в нем инфекционного отделения, ГУЗ СО "Красноармейская РБ" </t>
  </si>
  <si>
    <t>Строительство поликлиники в р.п. Соколовый</t>
  </si>
  <si>
    <t xml:space="preserve">Строительство поликлиники, ГУЗ СО "Базарно-Карабулакская РБ" </t>
  </si>
  <si>
    <t>Строительство поликлиники, ГУЗ СО "Питерская РБ"</t>
  </si>
  <si>
    <t xml:space="preserve">Реконструкция здания поликлиники, ГУЗ СО "Красноармейская РБ" </t>
  </si>
  <si>
    <t>Областной клинический противотуберкулезный диспансер на 453 круглосуточных коек, 50 мест дневного пребывания, 10 коек реанимации и интенсивной терапии, диспансерное отделение на 200 посещений в смену</t>
  </si>
  <si>
    <t>Строительство поликлиники на 500 мест в п. Юбилейный в Волжском районе г. Саратова</t>
  </si>
  <si>
    <t>Строительство поликлиники в микрорайоне «Звезда» в Кировском районе города Саратова</t>
  </si>
  <si>
    <t>Министерство труда и социальной защиты области</t>
  </si>
  <si>
    <t>Строительство жилого корпуса на 68 койко-мест в ГАУ СО "Энгельсский дом-интернат для престарелых и инвалидов"</t>
  </si>
  <si>
    <t xml:space="preserve">Строительство корпуса ГАУ СО «Социально-оздоровительный центр «Пугачевский» для граждан пожилого возраста и инвалидов </t>
  </si>
  <si>
    <t>Министерство молодежной политики и спорта области</t>
  </si>
  <si>
    <t>Реконструкция стадиона "Юность", г. Вольск</t>
  </si>
  <si>
    <t>Реконструкция стадиона в г. Ртищево, ул. Железнодорожная 72 Б</t>
  </si>
  <si>
    <t>Строительство плавательного бассейна в р.п. Турки</t>
  </si>
  <si>
    <t>Реконструкция здания МОУ "СОШ им.С.М.Иванова р.п. Турки". Строительство плавательного бассейна с переходом и актового зала на 450 мест</t>
  </si>
  <si>
    <t>Строительство ледового дворца, г. Энгельс</t>
  </si>
  <si>
    <t>Министерство природных ресурсов и экологии области</t>
  </si>
  <si>
    <t>Берегоукрепление участка Волгоградского водохранилища от ул. Малыковская до ул. Комсомольская г.Вольска (реконструкция)</t>
  </si>
  <si>
    <t>Берегоукрепление Волгоградского водохранилища на участке от первого причала до солярия "Затон"</t>
  </si>
  <si>
    <t xml:space="preserve">Министерство транспорта и дорожного хозяйства области </t>
  </si>
  <si>
    <t>Реконструкция автомобильной дороги, расположенной в г. Энгельсе на пересечении ул. Тельмана и ул. Маяковского</t>
  </si>
  <si>
    <t>Строительство объездной автомобильной дороги на участке от кольцевой развязки ул. Нестерова и ул. Колотилова до автодороги  «Самара-Пугачев-Энгельс-Волгоград» 4 этап</t>
  </si>
  <si>
    <t>Строительство путепровода на ул. Песчано-Уметской г. Саратова (Жасминка)</t>
  </si>
  <si>
    <t>Строительство автодорожного путепровода р.п. Татищево 816 км ПК 10 перегона "Татищево - Курдюм"</t>
  </si>
  <si>
    <t xml:space="preserve">Реконструкция моста через р. Малый Иргиз на км 50+994 автомобильной дороги "Балаково-Духовницкое" в Духовницком районе </t>
  </si>
  <si>
    <t>Реконструкция моста через р.Терешка на км 19+985  автоподъезда к с.Елшанка-с.Поповка-с.Старая Лебежайка от автомобильной дороги "Р-228 Сызрань-Саратов-Волгоград" в Хвалынском районе</t>
  </si>
  <si>
    <t>Строительство соединения автоподъезда к с. Васильевка с автодорогой Васильевка-Александрия в Ершовском МР</t>
  </si>
  <si>
    <t>Строительство а/д общего пользования местного значения с асфальтовым покрытием от с.Сторожевка до д.Зеленкино Татищевского МР</t>
  </si>
  <si>
    <t>Реконструкция поселковой автодороги по ул. Ленина в с. Святославка Самойловского МР</t>
  </si>
  <si>
    <t>Министерство сельского хозяйства области</t>
  </si>
  <si>
    <t>Реализация инвестиционных проектов по строительству и реконструкции мелиоративных систем, предназначенных для выращивания экспортоориентированной продукции</t>
  </si>
  <si>
    <t>Проведение гидромелиоративных, культуротехнических, агролесомелиоративных и фитомелиоративных мероприятий, а также мероприятий в области известкования кислых почв на пашне</t>
  </si>
  <si>
    <t xml:space="preserve">Комплексное развитие с. Натальино Балаковского МР (строительство дороги) </t>
  </si>
  <si>
    <t xml:space="preserve">План создания инвестиционных объектов и необходимой транспортной, энергетической, социальной, инженерной, коммунальной и телекоммуникационной инфраструктуры Саратовской области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</si>
</sst>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0.000"/>
    <numFmt numFmtId="167" formatCode="_-* #,##0.00\ _₽_-;\-* #,##0.00\ _₽_-;_-* \-??\ _₽_-;_-@_-"/>
    <numFmt numFmtId="168" formatCode="#,##0.0\ _₽"/>
    <numFmt numFmtId="169" formatCode="#,##0.0;\-#,##0.0"/>
  </numFmts>
  <fonts count="23" x14ac:knownFonts="1">
    <font>
      <sz val="11"/>
      <color rgb="FF000000"/>
      <name val="Calibri"/>
      <family val="2"/>
      <charset val="204"/>
    </font>
    <font>
      <sz val="10"/>
      <name val="Arial"/>
      <family val="2"/>
      <charset val="1"/>
    </font>
    <font>
      <sz val="11"/>
      <color rgb="FF000000"/>
      <name val="Calibri"/>
      <family val="2"/>
      <charset val="1"/>
    </font>
    <font>
      <sz val="8"/>
      <name val="Arial"/>
      <family val="2"/>
      <charset val="204"/>
    </font>
    <font>
      <sz val="12"/>
      <color rgb="FF000000"/>
      <name val="Times New Roman"/>
      <family val="1"/>
      <charset val="204"/>
    </font>
    <font>
      <sz val="11"/>
      <color rgb="FF000000"/>
      <name val="Times New Roman"/>
      <family val="1"/>
      <charset val="204"/>
    </font>
    <font>
      <sz val="14"/>
      <color rgb="FF000000"/>
      <name val="Times New Roman"/>
      <family val="1"/>
      <charset val="204"/>
    </font>
    <font>
      <i/>
      <sz val="11"/>
      <color rgb="FF000000"/>
      <name val="Times New Roman"/>
      <family val="1"/>
      <charset val="204"/>
    </font>
    <font>
      <sz val="12"/>
      <color rgb="FFFF0000"/>
      <name val="Times New Roman"/>
      <family val="1"/>
      <charset val="204"/>
    </font>
    <font>
      <b/>
      <sz val="14"/>
      <color rgb="FF000000"/>
      <name val="Times New Roman"/>
      <family val="1"/>
      <charset val="204"/>
    </font>
    <font>
      <b/>
      <sz val="11"/>
      <color rgb="FF000000"/>
      <name val="Calibri"/>
      <family val="2"/>
      <charset val="204"/>
    </font>
    <font>
      <b/>
      <sz val="12"/>
      <color rgb="FF000000"/>
      <name val="Times New Roman"/>
      <family val="1"/>
      <charset val="204"/>
    </font>
    <font>
      <b/>
      <sz val="11"/>
      <name val="Arial"/>
      <family val="2"/>
      <charset val="204"/>
    </font>
    <font>
      <sz val="11"/>
      <name val="Arial"/>
      <family val="2"/>
      <charset val="204"/>
    </font>
    <font>
      <sz val="11"/>
      <color rgb="FFFF0000"/>
      <name val="Arial"/>
      <family val="2"/>
      <charset val="204"/>
    </font>
    <font>
      <b/>
      <sz val="11"/>
      <color rgb="FFFF0000"/>
      <name val="Arial"/>
      <family val="2"/>
      <charset val="204"/>
    </font>
    <font>
      <sz val="11"/>
      <color rgb="FF000000"/>
      <name val="Calibri"/>
      <family val="2"/>
      <charset val="204"/>
    </font>
    <font>
      <sz val="11"/>
      <color rgb="FFFF0000"/>
      <name val="Calibri"/>
      <family val="2"/>
      <charset val="204"/>
    </font>
    <font>
      <sz val="11"/>
      <color theme="1"/>
      <name val="Arial"/>
      <family val="2"/>
      <charset val="204"/>
    </font>
    <font>
      <b/>
      <sz val="13"/>
      <color rgb="FFFF0000"/>
      <name val="Arial"/>
      <family val="2"/>
      <charset val="204"/>
    </font>
    <font>
      <b/>
      <sz val="13"/>
      <name val="Arial"/>
      <family val="2"/>
      <charset val="204"/>
    </font>
    <font>
      <b/>
      <i/>
      <u/>
      <sz val="13"/>
      <name val="Arial"/>
      <family val="2"/>
      <charset val="204"/>
    </font>
    <font>
      <b/>
      <i/>
      <sz val="13"/>
      <name val="Arial"/>
      <family val="2"/>
      <charset val="204"/>
    </font>
  </fonts>
  <fills count="10">
    <fill>
      <patternFill patternType="none"/>
    </fill>
    <fill>
      <patternFill patternType="gray125"/>
    </fill>
    <fill>
      <patternFill patternType="solid">
        <fgColor rgb="FFA6A6A6"/>
        <bgColor rgb="FF9999FF"/>
      </patternFill>
    </fill>
    <fill>
      <patternFill patternType="solid">
        <fgColor rgb="FFFF0000"/>
        <bgColor rgb="FFFF3300"/>
      </patternFill>
    </fill>
    <fill>
      <patternFill patternType="solid">
        <fgColor rgb="FFFFFFFF"/>
        <bgColor rgb="FFFDEADA"/>
      </patternFill>
    </fill>
    <fill>
      <patternFill patternType="solid">
        <fgColor rgb="FFFFFF00"/>
        <bgColor rgb="FFFFFF66"/>
      </patternFill>
    </fill>
    <fill>
      <patternFill patternType="solid">
        <fgColor rgb="FF92D050"/>
        <bgColor rgb="FFA6A6A6"/>
      </patternFill>
    </fill>
    <fill>
      <patternFill patternType="solid">
        <fgColor rgb="FF000000"/>
        <bgColor rgb="FF003300"/>
      </patternFill>
    </fill>
    <fill>
      <patternFill patternType="solid">
        <fgColor rgb="FFB1FEA4"/>
        <bgColor rgb="FFCCFFFF"/>
      </patternFill>
    </fill>
    <fill>
      <patternFill patternType="solid">
        <fgColor theme="0"/>
        <bgColor indexed="64"/>
      </patternFill>
    </fill>
  </fills>
  <borders count="63">
    <border>
      <left/>
      <right/>
      <top/>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top style="medium">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style="medium">
        <color auto="1"/>
      </top>
      <bottom style="medium">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right style="thin">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bottom style="medium">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medium">
        <color auto="1"/>
      </left>
      <right/>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right/>
      <top/>
      <bottom style="medium">
        <color auto="1"/>
      </bottom>
      <diagonal/>
    </border>
    <border>
      <left style="thin">
        <color auto="1"/>
      </left>
      <right/>
      <top style="medium">
        <color auto="1"/>
      </top>
      <bottom/>
      <diagonal/>
    </border>
    <border>
      <left style="thin">
        <color auto="1"/>
      </left>
      <right/>
      <top/>
      <bottom/>
      <diagonal/>
    </border>
  </borders>
  <cellStyleXfs count="7">
    <xf numFmtId="0" fontId="0" fillId="0" borderId="0"/>
    <xf numFmtId="167" fontId="16" fillId="0" borderId="0" applyBorder="0" applyProtection="0"/>
    <xf numFmtId="0" fontId="1" fillId="0" borderId="0"/>
    <xf numFmtId="0" fontId="2" fillId="0" borderId="0"/>
    <xf numFmtId="0" fontId="16" fillId="0" borderId="0"/>
    <xf numFmtId="0" fontId="3" fillId="0" borderId="0">
      <alignment horizontal="left"/>
    </xf>
    <xf numFmtId="0" fontId="18" fillId="0" borderId="0"/>
  </cellStyleXfs>
  <cellXfs count="387">
    <xf numFmtId="0" fontId="0" fillId="0" borderId="0" xfId="0"/>
    <xf numFmtId="0" fontId="4" fillId="0" borderId="0" xfId="0" applyFont="1" applyAlignment="1">
      <alignment horizontal="center" vertical="top"/>
    </xf>
    <xf numFmtId="0" fontId="4" fillId="0" borderId="0" xfId="0" applyFont="1" applyAlignment="1">
      <alignment horizontal="left" vertical="top"/>
    </xf>
    <xf numFmtId="0" fontId="0" fillId="0" borderId="0" xfId="0" applyFont="1"/>
    <xf numFmtId="0" fontId="4" fillId="0" borderId="2" xfId="0" applyFont="1" applyBorder="1" applyAlignment="1">
      <alignment horizontal="center" vertical="center" wrapText="1"/>
    </xf>
    <xf numFmtId="0" fontId="5" fillId="0" borderId="6" xfId="0" applyFont="1" applyBorder="1" applyAlignment="1">
      <alignment vertical="top" wrapText="1"/>
    </xf>
    <xf numFmtId="164" fontId="6" fillId="0" borderId="6" xfId="0" applyNumberFormat="1" applyFont="1" applyBorder="1" applyAlignment="1">
      <alignment vertical="top" wrapText="1"/>
    </xf>
    <xf numFmtId="0" fontId="4" fillId="0" borderId="7" xfId="0" applyFont="1" applyBorder="1" applyAlignment="1">
      <alignment vertical="top" wrapText="1"/>
    </xf>
    <xf numFmtId="0" fontId="7" fillId="0" borderId="8" xfId="0" applyFont="1" applyBorder="1" applyAlignment="1">
      <alignment vertical="top" wrapText="1"/>
    </xf>
    <xf numFmtId="164" fontId="6" fillId="0" borderId="8" xfId="0" applyNumberFormat="1" applyFont="1" applyBorder="1" applyAlignment="1">
      <alignment vertical="top" wrapText="1"/>
    </xf>
    <xf numFmtId="0" fontId="4" fillId="0" borderId="9" xfId="0" applyFont="1" applyBorder="1" applyAlignment="1">
      <alignment vertical="top" wrapText="1"/>
    </xf>
    <xf numFmtId="0" fontId="5" fillId="0" borderId="8" xfId="0" applyFont="1" applyBorder="1" applyAlignment="1">
      <alignment vertical="top" wrapText="1"/>
    </xf>
    <xf numFmtId="0" fontId="7" fillId="0" borderId="10" xfId="0" applyFont="1" applyBorder="1" applyAlignment="1">
      <alignment vertical="top" wrapText="1"/>
    </xf>
    <xf numFmtId="164" fontId="6" fillId="0" borderId="10" xfId="0" applyNumberFormat="1" applyFont="1" applyBorder="1" applyAlignment="1">
      <alignment vertical="top" wrapText="1"/>
    </xf>
    <xf numFmtId="0" fontId="4" fillId="0" borderId="11" xfId="0" applyFont="1" applyBorder="1" applyAlignment="1">
      <alignment vertical="top" wrapText="1"/>
    </xf>
    <xf numFmtId="0" fontId="4" fillId="2" borderId="12" xfId="0" applyFont="1" applyFill="1" applyBorder="1" applyAlignment="1">
      <alignment horizontal="left" vertical="top" wrapText="1"/>
    </xf>
    <xf numFmtId="0" fontId="4" fillId="2" borderId="6" xfId="0" applyFont="1" applyFill="1" applyBorder="1" applyAlignment="1">
      <alignment horizontal="left" vertical="top" wrapText="1"/>
    </xf>
    <xf numFmtId="164" fontId="4" fillId="0" borderId="6" xfId="0" applyNumberFormat="1" applyFont="1" applyBorder="1" applyAlignment="1">
      <alignment vertical="top" wrapText="1"/>
    </xf>
    <xf numFmtId="0" fontId="4" fillId="2" borderId="13" xfId="0" applyFont="1" applyFill="1" applyBorder="1" applyAlignment="1">
      <alignment horizontal="left" vertical="top" wrapText="1"/>
    </xf>
    <xf numFmtId="0" fontId="4" fillId="2" borderId="8" xfId="0" applyFont="1" applyFill="1" applyBorder="1" applyAlignment="1">
      <alignment horizontal="left" vertical="top" wrapText="1"/>
    </xf>
    <xf numFmtId="164" fontId="4" fillId="0" borderId="8" xfId="0" applyNumberFormat="1" applyFont="1" applyBorder="1" applyAlignment="1">
      <alignment vertical="top" wrapText="1"/>
    </xf>
    <xf numFmtId="0" fontId="4" fillId="2" borderId="14" xfId="0" applyFont="1" applyFill="1" applyBorder="1" applyAlignment="1">
      <alignment horizontal="left" vertical="top" wrapText="1"/>
    </xf>
    <xf numFmtId="0" fontId="4" fillId="2" borderId="15" xfId="0" applyFont="1" applyFill="1" applyBorder="1" applyAlignment="1">
      <alignment horizontal="left" vertical="top" wrapText="1"/>
    </xf>
    <xf numFmtId="0" fontId="7" fillId="0" borderId="15" xfId="0" applyFont="1" applyBorder="1" applyAlignment="1">
      <alignment vertical="top" wrapText="1"/>
    </xf>
    <xf numFmtId="164" fontId="4" fillId="0" borderId="15" xfId="0" applyNumberFormat="1" applyFont="1" applyBorder="1" applyAlignment="1">
      <alignment vertical="top" wrapText="1"/>
    </xf>
    <xf numFmtId="0" fontId="4" fillId="0" borderId="16" xfId="0" applyFont="1" applyBorder="1" applyAlignment="1">
      <alignment vertical="top" wrapText="1"/>
    </xf>
    <xf numFmtId="0" fontId="4" fillId="0" borderId="18" xfId="0" applyFont="1" applyBorder="1" applyAlignment="1">
      <alignment horizontal="left" vertical="top" wrapText="1"/>
    </xf>
    <xf numFmtId="0" fontId="5" fillId="0" borderId="18" xfId="0" applyFont="1" applyBorder="1" applyAlignment="1">
      <alignment vertical="top" wrapText="1"/>
    </xf>
    <xf numFmtId="0" fontId="4" fillId="0" borderId="18" xfId="0" applyFont="1" applyBorder="1" applyAlignment="1">
      <alignment vertical="top" wrapText="1"/>
    </xf>
    <xf numFmtId="0" fontId="4" fillId="0" borderId="8" xfId="0" applyFont="1" applyBorder="1" applyAlignment="1">
      <alignment vertical="top" wrapText="1"/>
    </xf>
    <xf numFmtId="0" fontId="4" fillId="0" borderId="8" xfId="0" applyFont="1" applyBorder="1" applyAlignment="1">
      <alignment horizontal="left" vertical="top" wrapText="1"/>
    </xf>
    <xf numFmtId="0" fontId="4" fillId="0" borderId="10" xfId="0" applyFont="1" applyBorder="1" applyAlignment="1">
      <alignment vertical="top" wrapText="1"/>
    </xf>
    <xf numFmtId="0" fontId="4" fillId="3" borderId="6" xfId="0" applyFont="1" applyFill="1" applyBorder="1" applyAlignment="1">
      <alignment vertical="top" wrapText="1"/>
    </xf>
    <xf numFmtId="0" fontId="4" fillId="0" borderId="6" xfId="0" applyFont="1" applyBorder="1" applyAlignment="1">
      <alignment vertical="top" wrapText="1"/>
    </xf>
    <xf numFmtId="0" fontId="4" fillId="3" borderId="8" xfId="0" applyFont="1" applyFill="1" applyBorder="1" applyAlignment="1">
      <alignment vertical="top" wrapText="1"/>
    </xf>
    <xf numFmtId="0" fontId="4" fillId="0" borderId="8" xfId="0" applyFont="1" applyBorder="1" applyAlignment="1">
      <alignment vertical="top" wrapText="1"/>
    </xf>
    <xf numFmtId="0" fontId="4" fillId="2" borderId="19"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0" borderId="10" xfId="0" applyFont="1" applyBorder="1" applyAlignment="1">
      <alignment vertical="top" wrapText="1"/>
    </xf>
    <xf numFmtId="0" fontId="4" fillId="0" borderId="6" xfId="0" applyFont="1" applyBorder="1" applyAlignment="1">
      <alignment vertical="top" wrapText="1"/>
    </xf>
    <xf numFmtId="0" fontId="4" fillId="2" borderId="21" xfId="0" applyFont="1" applyFill="1" applyBorder="1" applyAlignment="1">
      <alignment horizontal="left" vertical="top" wrapText="1"/>
    </xf>
    <xf numFmtId="0" fontId="4" fillId="4" borderId="6" xfId="0" applyFont="1" applyFill="1" applyBorder="1" applyAlignment="1">
      <alignment vertical="top" wrapText="1"/>
    </xf>
    <xf numFmtId="0" fontId="4" fillId="4" borderId="7" xfId="0" applyFont="1" applyFill="1" applyBorder="1" applyAlignment="1">
      <alignment vertical="top" wrapText="1"/>
    </xf>
    <xf numFmtId="0" fontId="4" fillId="2" borderId="22" xfId="0" applyFont="1" applyFill="1" applyBorder="1" applyAlignment="1">
      <alignment horizontal="left" vertical="top" wrapText="1"/>
    </xf>
    <xf numFmtId="0" fontId="4" fillId="4" borderId="8" xfId="0" applyFont="1" applyFill="1" applyBorder="1" applyAlignment="1">
      <alignment vertical="top" wrapText="1"/>
    </xf>
    <xf numFmtId="0" fontId="4" fillId="4" borderId="9" xfId="0" applyFont="1" applyFill="1" applyBorder="1" applyAlignment="1">
      <alignment vertical="top" wrapText="1"/>
    </xf>
    <xf numFmtId="0" fontId="4" fillId="2" borderId="23" xfId="0" applyFont="1" applyFill="1" applyBorder="1" applyAlignment="1">
      <alignment horizontal="left" vertical="top" wrapText="1"/>
    </xf>
    <xf numFmtId="0" fontId="4" fillId="4" borderId="10" xfId="0" applyFont="1" applyFill="1" applyBorder="1" applyAlignment="1">
      <alignment vertical="top" wrapText="1"/>
    </xf>
    <xf numFmtId="0" fontId="4" fillId="4" borderId="11" xfId="0" applyFont="1" applyFill="1" applyBorder="1" applyAlignment="1">
      <alignment vertical="top" wrapText="1"/>
    </xf>
    <xf numFmtId="0" fontId="4" fillId="0" borderId="15" xfId="0" applyFont="1" applyBorder="1" applyAlignment="1">
      <alignment vertical="top" wrapText="1"/>
    </xf>
    <xf numFmtId="0" fontId="4" fillId="4" borderId="15" xfId="0" applyFont="1" applyFill="1" applyBorder="1" applyAlignment="1">
      <alignment vertical="top" wrapText="1"/>
    </xf>
    <xf numFmtId="0" fontId="4" fillId="4" borderId="16" xfId="0" applyFont="1" applyFill="1" applyBorder="1" applyAlignment="1">
      <alignment vertical="top" wrapText="1"/>
    </xf>
    <xf numFmtId="0" fontId="4" fillId="2" borderId="13" xfId="0" applyFont="1" applyFill="1" applyBorder="1" applyAlignment="1">
      <alignment horizontal="center" vertical="top" wrapText="1"/>
    </xf>
    <xf numFmtId="0" fontId="8" fillId="0" borderId="6" xfId="0" applyFont="1" applyBorder="1" applyAlignment="1">
      <alignment vertical="top" wrapText="1"/>
    </xf>
    <xf numFmtId="4" fontId="8" fillId="4" borderId="6" xfId="0" applyNumberFormat="1" applyFont="1" applyFill="1" applyBorder="1" applyAlignment="1">
      <alignment vertical="top" wrapText="1"/>
    </xf>
    <xf numFmtId="0" fontId="8" fillId="0" borderId="8" xfId="0" applyFont="1" applyBorder="1" applyAlignment="1">
      <alignment vertical="top" wrapText="1"/>
    </xf>
    <xf numFmtId="4" fontId="8" fillId="4" borderId="8" xfId="0" applyNumberFormat="1" applyFont="1" applyFill="1" applyBorder="1" applyAlignment="1">
      <alignment vertical="top" wrapText="1"/>
    </xf>
    <xf numFmtId="4" fontId="4" fillId="4" borderId="8" xfId="0" applyNumberFormat="1" applyFont="1" applyFill="1" applyBorder="1" applyAlignment="1">
      <alignment vertical="top" wrapText="1"/>
    </xf>
    <xf numFmtId="4" fontId="4" fillId="4" borderId="15" xfId="0" applyNumberFormat="1" applyFont="1" applyFill="1" applyBorder="1" applyAlignment="1">
      <alignment vertical="top" wrapText="1"/>
    </xf>
    <xf numFmtId="164" fontId="4" fillId="0" borderId="6" xfId="0" applyNumberFormat="1" applyFont="1" applyBorder="1" applyAlignment="1">
      <alignment horizontal="right" vertical="center" wrapText="1"/>
    </xf>
    <xf numFmtId="164" fontId="4" fillId="0" borderId="8" xfId="0" applyNumberFormat="1" applyFont="1" applyBorder="1" applyAlignment="1">
      <alignment horizontal="right" vertical="center" wrapText="1"/>
    </xf>
    <xf numFmtId="164" fontId="4" fillId="0" borderId="10" xfId="0" applyNumberFormat="1" applyFont="1" applyBorder="1" applyAlignment="1">
      <alignment horizontal="right" vertical="center" wrapText="1"/>
    </xf>
    <xf numFmtId="0" fontId="4" fillId="2" borderId="25" xfId="0" applyFont="1" applyFill="1" applyBorder="1" applyAlignment="1">
      <alignment horizontal="left" vertical="top" wrapText="1"/>
    </xf>
    <xf numFmtId="164" fontId="4" fillId="0" borderId="15" xfId="0" applyNumberFormat="1" applyFont="1" applyBorder="1" applyAlignment="1">
      <alignment horizontal="right" vertical="center" wrapText="1"/>
    </xf>
    <xf numFmtId="164" fontId="6" fillId="0" borderId="6" xfId="0" applyNumberFormat="1" applyFont="1" applyBorder="1" applyAlignment="1">
      <alignment horizontal="right" vertical="center" wrapText="1"/>
    </xf>
    <xf numFmtId="0" fontId="6" fillId="0" borderId="7" xfId="0" applyFont="1" applyBorder="1" applyAlignment="1">
      <alignment vertical="top" wrapText="1"/>
    </xf>
    <xf numFmtId="164" fontId="6" fillId="0" borderId="8" xfId="0" applyNumberFormat="1" applyFont="1" applyBorder="1" applyAlignment="1">
      <alignment horizontal="right" vertical="center" wrapText="1"/>
    </xf>
    <xf numFmtId="0" fontId="6" fillId="0" borderId="9" xfId="0" applyFont="1" applyBorder="1" applyAlignment="1">
      <alignment vertical="top" wrapText="1"/>
    </xf>
    <xf numFmtId="0" fontId="6" fillId="0" borderId="9" xfId="0" applyFont="1" applyBorder="1" applyAlignment="1">
      <alignment horizontal="right" vertical="center" wrapText="1"/>
    </xf>
    <xf numFmtId="164" fontId="6" fillId="0" borderId="10" xfId="0" applyNumberFormat="1" applyFont="1" applyBorder="1" applyAlignment="1">
      <alignment horizontal="right" vertical="center" wrapText="1"/>
    </xf>
    <xf numFmtId="0" fontId="6" fillId="0" borderId="11" xfId="0" applyFont="1" applyBorder="1" applyAlignment="1">
      <alignment horizontal="right" vertical="center" wrapText="1"/>
    </xf>
    <xf numFmtId="164" fontId="6" fillId="0" borderId="8" xfId="0" applyNumberFormat="1" applyFont="1" applyBorder="1" applyAlignment="1">
      <alignment vertical="top" wrapText="1"/>
    </xf>
    <xf numFmtId="0" fontId="6" fillId="4" borderId="9" xfId="0" applyFont="1" applyFill="1" applyBorder="1" applyAlignment="1">
      <alignment vertical="top" wrapText="1"/>
    </xf>
    <xf numFmtId="164" fontId="6" fillId="0" borderId="15" xfId="0" applyNumberFormat="1" applyFont="1" applyBorder="1" applyAlignment="1">
      <alignment vertical="top" wrapText="1"/>
    </xf>
    <xf numFmtId="0" fontId="6" fillId="4" borderId="16" xfId="0" applyFont="1" applyFill="1" applyBorder="1" applyAlignment="1">
      <alignment vertical="top" wrapText="1"/>
    </xf>
    <xf numFmtId="164" fontId="6" fillId="0" borderId="6" xfId="0" applyNumberFormat="1" applyFont="1" applyBorder="1" applyAlignment="1">
      <alignment horizontal="right" vertical="top" wrapText="1"/>
    </xf>
    <xf numFmtId="0" fontId="6" fillId="5" borderId="7" xfId="0" applyFont="1" applyFill="1" applyBorder="1" applyAlignment="1">
      <alignment vertical="top" wrapText="1"/>
    </xf>
    <xf numFmtId="164" fontId="6" fillId="0" borderId="8" xfId="0" applyNumberFormat="1" applyFont="1" applyBorder="1" applyAlignment="1">
      <alignment horizontal="right" vertical="top" wrapText="1"/>
    </xf>
    <xf numFmtId="0" fontId="6" fillId="5" borderId="9" xfId="0" applyFont="1" applyFill="1" applyBorder="1" applyAlignment="1">
      <alignment vertical="top" wrapText="1"/>
    </xf>
    <xf numFmtId="0" fontId="6" fillId="0" borderId="11" xfId="0" applyFont="1" applyBorder="1" applyAlignment="1">
      <alignment vertical="top" wrapText="1"/>
    </xf>
    <xf numFmtId="164" fontId="6" fillId="0" borderId="15" xfId="0" applyNumberFormat="1" applyFont="1" applyBorder="1" applyAlignment="1">
      <alignment horizontal="right" vertical="top" wrapText="1"/>
    </xf>
    <xf numFmtId="164" fontId="6" fillId="0" borderId="18" xfId="0" applyNumberFormat="1" applyFont="1" applyBorder="1" applyAlignment="1">
      <alignment horizontal="right" vertical="top" wrapText="1"/>
    </xf>
    <xf numFmtId="0" fontId="6" fillId="5" borderId="18" xfId="0" applyFont="1" applyFill="1" applyBorder="1" applyAlignment="1">
      <alignment vertical="top" wrapText="1"/>
    </xf>
    <xf numFmtId="0" fontId="6" fillId="5" borderId="8" xfId="0" applyFont="1" applyFill="1" applyBorder="1" applyAlignment="1">
      <alignment vertical="top" wrapText="1"/>
    </xf>
    <xf numFmtId="0" fontId="6" fillId="0" borderId="8" xfId="0" applyFont="1" applyBorder="1" applyAlignment="1">
      <alignment vertical="top" wrapText="1"/>
    </xf>
    <xf numFmtId="0" fontId="6" fillId="0" borderId="10" xfId="0" applyFont="1" applyBorder="1" applyAlignment="1">
      <alignment vertical="top" wrapText="1"/>
    </xf>
    <xf numFmtId="0" fontId="6" fillId="0" borderId="9" xfId="0" applyFont="1" applyBorder="1" applyAlignment="1">
      <alignment vertical="top" wrapText="1"/>
    </xf>
    <xf numFmtId="0" fontId="4" fillId="2" borderId="12" xfId="0" applyFont="1" applyFill="1" applyBorder="1" applyAlignment="1">
      <alignment horizontal="center" vertical="top" wrapText="1"/>
    </xf>
    <xf numFmtId="0" fontId="4" fillId="2" borderId="28" xfId="0" applyFont="1" applyFill="1" applyBorder="1" applyAlignment="1">
      <alignment horizontal="left" vertical="top" wrapText="1"/>
    </xf>
    <xf numFmtId="164" fontId="6" fillId="6" borderId="18" xfId="0" applyNumberFormat="1" applyFont="1" applyFill="1" applyBorder="1" applyAlignment="1">
      <alignment horizontal="right" vertical="top" wrapText="1"/>
    </xf>
    <xf numFmtId="0" fontId="4" fillId="0" borderId="29" xfId="0" applyFont="1" applyBorder="1" applyAlignment="1">
      <alignment vertical="top" wrapText="1"/>
    </xf>
    <xf numFmtId="164" fontId="6" fillId="6" borderId="8" xfId="0" applyNumberFormat="1" applyFont="1" applyFill="1" applyBorder="1" applyAlignment="1">
      <alignment horizontal="right" vertical="top" wrapText="1"/>
    </xf>
    <xf numFmtId="0" fontId="4" fillId="2" borderId="14" xfId="0" applyFont="1" applyFill="1" applyBorder="1" applyAlignment="1">
      <alignment horizontal="center"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33" xfId="0" applyFont="1" applyFill="1" applyBorder="1" applyAlignment="1">
      <alignment horizontal="left" vertical="top" wrapText="1"/>
    </xf>
    <xf numFmtId="164" fontId="6" fillId="4" borderId="8" xfId="0" applyNumberFormat="1" applyFont="1" applyFill="1" applyBorder="1" applyAlignment="1">
      <alignment horizontal="right" vertical="top" wrapText="1"/>
    </xf>
    <xf numFmtId="164" fontId="6" fillId="0" borderId="10" xfId="0" applyNumberFormat="1" applyFont="1" applyBorder="1" applyAlignment="1">
      <alignment horizontal="right" vertical="top" wrapText="1"/>
    </xf>
    <xf numFmtId="0" fontId="4" fillId="2" borderId="35" xfId="0" applyFont="1" applyFill="1" applyBorder="1" applyAlignment="1">
      <alignment horizontal="left" vertical="top" wrapText="1"/>
    </xf>
    <xf numFmtId="0" fontId="6" fillId="0" borderId="18" xfId="0" applyFont="1" applyBorder="1" applyAlignment="1">
      <alignment vertical="top" wrapText="1"/>
    </xf>
    <xf numFmtId="0" fontId="6" fillId="0" borderId="6" xfId="0" applyFont="1" applyBorder="1" applyAlignment="1">
      <alignment vertical="top" wrapText="1"/>
    </xf>
    <xf numFmtId="0" fontId="6" fillId="0" borderId="15" xfId="0" applyFont="1" applyBorder="1" applyAlignment="1">
      <alignment vertical="top" wrapText="1"/>
    </xf>
    <xf numFmtId="164" fontId="4" fillId="6" borderId="6" xfId="0" applyNumberFormat="1" applyFont="1" applyFill="1" applyBorder="1" applyAlignment="1">
      <alignment vertical="top" wrapText="1"/>
    </xf>
    <xf numFmtId="164" fontId="4" fillId="6" borderId="8" xfId="0" applyNumberFormat="1" applyFont="1" applyFill="1" applyBorder="1" applyAlignment="1">
      <alignment vertical="top" wrapText="1"/>
    </xf>
    <xf numFmtId="164" fontId="4" fillId="4" borderId="8" xfId="0" applyNumberFormat="1" applyFont="1" applyFill="1" applyBorder="1" applyAlignment="1">
      <alignment vertical="top" wrapText="1"/>
    </xf>
    <xf numFmtId="164" fontId="4" fillId="4" borderId="15" xfId="0" applyNumberFormat="1" applyFont="1" applyFill="1" applyBorder="1" applyAlignment="1">
      <alignment vertical="top" wrapText="1"/>
    </xf>
    <xf numFmtId="0" fontId="4" fillId="5" borderId="9" xfId="0" applyFont="1" applyFill="1" applyBorder="1" applyAlignment="1">
      <alignment vertical="top" wrapText="1"/>
    </xf>
    <xf numFmtId="164" fontId="8" fillId="0" borderId="6" xfId="0" applyNumberFormat="1" applyFont="1" applyBorder="1" applyAlignment="1">
      <alignment horizontal="right" vertical="center" wrapText="1"/>
    </xf>
    <xf numFmtId="164" fontId="8" fillId="0" borderId="8" xfId="0" applyNumberFormat="1" applyFont="1" applyBorder="1" applyAlignment="1">
      <alignment horizontal="right" vertical="center" wrapText="1"/>
    </xf>
    <xf numFmtId="0" fontId="4" fillId="2" borderId="6" xfId="0" applyFont="1" applyFill="1" applyBorder="1" applyAlignment="1">
      <alignment horizontal="center" vertical="top" wrapText="1"/>
    </xf>
    <xf numFmtId="0" fontId="5" fillId="0" borderId="40" xfId="0" applyFont="1" applyBorder="1" applyAlignment="1">
      <alignment vertical="top" wrapText="1"/>
    </xf>
    <xf numFmtId="0" fontId="4" fillId="0" borderId="41" xfId="0" applyFont="1" applyBorder="1" applyAlignment="1">
      <alignment vertical="top" wrapText="1"/>
    </xf>
    <xf numFmtId="0" fontId="4" fillId="2" borderId="8" xfId="0" applyFont="1" applyFill="1" applyBorder="1" applyAlignment="1">
      <alignment horizontal="center" vertical="top" wrapText="1"/>
    </xf>
    <xf numFmtId="0" fontId="7" fillId="0" borderId="42" xfId="0" applyFont="1" applyBorder="1" applyAlignment="1">
      <alignment vertical="top" wrapText="1"/>
    </xf>
    <xf numFmtId="0" fontId="4" fillId="0" borderId="43" xfId="0" applyFont="1" applyBorder="1" applyAlignment="1">
      <alignment vertical="top" wrapText="1"/>
    </xf>
    <xf numFmtId="0" fontId="5" fillId="0" borderId="42" xfId="0" applyFont="1" applyBorder="1" applyAlignment="1">
      <alignment vertical="top" wrapText="1"/>
    </xf>
    <xf numFmtId="0" fontId="4" fillId="2" borderId="15" xfId="0" applyFont="1" applyFill="1" applyBorder="1" applyAlignment="1">
      <alignment horizontal="center" vertical="top" wrapText="1"/>
    </xf>
    <xf numFmtId="0" fontId="7" fillId="0" borderId="44" xfId="0" applyFont="1" applyBorder="1" applyAlignment="1">
      <alignment vertical="top" wrapText="1"/>
    </xf>
    <xf numFmtId="0" fontId="4" fillId="0" borderId="45" xfId="0" applyFont="1" applyBorder="1" applyAlignment="1">
      <alignment vertical="top" wrapText="1"/>
    </xf>
    <xf numFmtId="164" fontId="4" fillId="0" borderId="6" xfId="0" applyNumberFormat="1" applyFont="1" applyBorder="1" applyAlignment="1">
      <alignment horizontal="center" vertical="top" wrapText="1"/>
    </xf>
    <xf numFmtId="164" fontId="4" fillId="0" borderId="8" xfId="0" applyNumberFormat="1" applyFont="1" applyBorder="1" applyAlignment="1">
      <alignment horizontal="right" vertical="top" wrapText="1"/>
    </xf>
    <xf numFmtId="164" fontId="4" fillId="0" borderId="10" xfId="0" applyNumberFormat="1" applyFont="1" applyBorder="1" applyAlignment="1">
      <alignment vertical="top" wrapText="1"/>
    </xf>
    <xf numFmtId="164" fontId="4" fillId="0" borderId="10" xfId="0" applyNumberFormat="1" applyFont="1" applyBorder="1" applyAlignment="1">
      <alignment horizontal="right" vertical="top" wrapText="1"/>
    </xf>
    <xf numFmtId="164" fontId="4" fillId="0" borderId="18" xfId="0" applyNumberFormat="1" applyFont="1" applyBorder="1" applyAlignment="1">
      <alignment vertical="top" wrapText="1"/>
    </xf>
    <xf numFmtId="0" fontId="4" fillId="4" borderId="18" xfId="0" applyFont="1" applyFill="1" applyBorder="1" applyAlignment="1">
      <alignment vertical="top" wrapText="1"/>
    </xf>
    <xf numFmtId="164" fontId="4" fillId="5" borderId="18" xfId="0" applyNumberFormat="1" applyFont="1" applyFill="1" applyBorder="1" applyAlignment="1">
      <alignment vertical="top" wrapText="1"/>
    </xf>
    <xf numFmtId="164" fontId="4" fillId="5" borderId="8" xfId="0" applyNumberFormat="1" applyFont="1" applyFill="1" applyBorder="1" applyAlignment="1">
      <alignment vertical="top" wrapText="1"/>
    </xf>
    <xf numFmtId="0" fontId="4" fillId="2" borderId="32" xfId="0" applyFont="1" applyFill="1" applyBorder="1" applyAlignment="1">
      <alignment horizontal="center" vertical="top" wrapText="1"/>
    </xf>
    <xf numFmtId="164" fontId="4" fillId="4" borderId="6" xfId="0" applyNumberFormat="1" applyFont="1" applyFill="1" applyBorder="1" applyAlignment="1">
      <alignment vertical="top" wrapText="1"/>
    </xf>
    <xf numFmtId="0" fontId="4" fillId="2" borderId="28" xfId="0" applyFont="1" applyFill="1" applyBorder="1" applyAlignment="1">
      <alignment horizontal="center" vertical="top" wrapText="1"/>
    </xf>
    <xf numFmtId="0" fontId="4" fillId="2" borderId="48" xfId="0" applyFont="1" applyFill="1" applyBorder="1" applyAlignment="1">
      <alignment horizontal="center" vertical="top" wrapText="1"/>
    </xf>
    <xf numFmtId="0" fontId="4" fillId="2" borderId="18" xfId="0" applyFont="1" applyFill="1" applyBorder="1" applyAlignment="1">
      <alignment horizontal="left" vertical="top" wrapText="1"/>
    </xf>
    <xf numFmtId="164" fontId="4" fillId="6" borderId="18" xfId="0" applyNumberFormat="1" applyFont="1" applyFill="1" applyBorder="1" applyAlignment="1">
      <alignment vertical="top" wrapText="1"/>
    </xf>
    <xf numFmtId="0" fontId="4" fillId="5" borderId="8" xfId="0" applyFont="1" applyFill="1" applyBorder="1" applyAlignment="1">
      <alignment vertical="top" wrapText="1"/>
    </xf>
    <xf numFmtId="164" fontId="4" fillId="4" borderId="10" xfId="0" applyNumberFormat="1" applyFont="1" applyFill="1" applyBorder="1" applyAlignment="1">
      <alignment vertical="top" wrapText="1"/>
    </xf>
    <xf numFmtId="0" fontId="4" fillId="2" borderId="31" xfId="0" applyFont="1" applyFill="1" applyBorder="1" applyAlignment="1">
      <alignment horizontal="center" vertical="top" wrapText="1"/>
    </xf>
    <xf numFmtId="0" fontId="4" fillId="2" borderId="35" xfId="0" applyFont="1" applyFill="1" applyBorder="1" applyAlignment="1">
      <alignment horizontal="center" vertical="top" wrapText="1"/>
    </xf>
    <xf numFmtId="164" fontId="4" fillId="7" borderId="6" xfId="0" applyNumberFormat="1" applyFont="1" applyFill="1" applyBorder="1" applyAlignment="1">
      <alignment horizontal="right" vertical="center" wrapText="1"/>
    </xf>
    <xf numFmtId="164" fontId="4" fillId="7" borderId="8" xfId="0" applyNumberFormat="1" applyFont="1" applyFill="1" applyBorder="1" applyAlignment="1">
      <alignment horizontal="right" vertical="center" wrapText="1"/>
    </xf>
    <xf numFmtId="164" fontId="4" fillId="7" borderId="10" xfId="0" applyNumberFormat="1" applyFont="1" applyFill="1" applyBorder="1" applyAlignment="1">
      <alignment horizontal="right" vertical="center" wrapText="1"/>
    </xf>
    <xf numFmtId="164" fontId="4" fillId="7" borderId="18" xfId="0" applyNumberFormat="1" applyFont="1" applyFill="1" applyBorder="1" applyAlignment="1">
      <alignment horizontal="right" vertical="center" wrapText="1"/>
    </xf>
    <xf numFmtId="164" fontId="4" fillId="7" borderId="15" xfId="0" applyNumberFormat="1" applyFont="1" applyFill="1" applyBorder="1" applyAlignment="1">
      <alignment horizontal="right" vertical="center" wrapText="1"/>
    </xf>
    <xf numFmtId="0" fontId="4" fillId="2" borderId="50" xfId="0" applyFont="1" applyFill="1" applyBorder="1" applyAlignment="1">
      <alignment horizontal="center" vertical="top" wrapText="1"/>
    </xf>
    <xf numFmtId="0" fontId="4" fillId="2" borderId="51" xfId="0" applyFont="1" applyFill="1" applyBorder="1" applyAlignment="1">
      <alignment horizontal="center" vertical="top" wrapText="1"/>
    </xf>
    <xf numFmtId="0" fontId="4" fillId="2" borderId="52" xfId="0" applyFont="1" applyFill="1" applyBorder="1" applyAlignment="1">
      <alignment horizontal="center" vertical="top" wrapText="1"/>
    </xf>
    <xf numFmtId="164" fontId="4" fillId="6" borderId="15" xfId="0" applyNumberFormat="1" applyFont="1" applyFill="1" applyBorder="1" applyAlignment="1">
      <alignment vertical="top" wrapText="1"/>
    </xf>
    <xf numFmtId="164" fontId="6" fillId="0" borderId="6" xfId="0" applyNumberFormat="1" applyFont="1" applyBorder="1"/>
    <xf numFmtId="164" fontId="6" fillId="0" borderId="8" xfId="0" applyNumberFormat="1" applyFont="1" applyBorder="1"/>
    <xf numFmtId="164" fontId="6" fillId="0" borderId="10" xfId="0" applyNumberFormat="1" applyFont="1" applyBorder="1" applyAlignment="1">
      <alignment vertical="top"/>
    </xf>
    <xf numFmtId="164" fontId="9" fillId="0" borderId="8" xfId="0" applyNumberFormat="1" applyFont="1" applyBorder="1"/>
    <xf numFmtId="0" fontId="0" fillId="4" borderId="9" xfId="0" applyFill="1" applyBorder="1"/>
    <xf numFmtId="164" fontId="10" fillId="4" borderId="9" xfId="0" applyNumberFormat="1" applyFont="1" applyFill="1" applyBorder="1"/>
    <xf numFmtId="0" fontId="11" fillId="2" borderId="12" xfId="0" applyFont="1" applyFill="1" applyBorder="1" applyAlignment="1">
      <alignment horizontal="left" vertical="top" wrapText="1"/>
    </xf>
    <xf numFmtId="0" fontId="11" fillId="2" borderId="13" xfId="0" applyFont="1" applyFill="1" applyBorder="1" applyAlignment="1">
      <alignment horizontal="left" vertical="top" wrapText="1"/>
    </xf>
    <xf numFmtId="0" fontId="11" fillId="2" borderId="14" xfId="0" applyFont="1" applyFill="1" applyBorder="1" applyAlignment="1">
      <alignment horizontal="left" vertical="top" wrapText="1"/>
    </xf>
    <xf numFmtId="0" fontId="0" fillId="0" borderId="18" xfId="0" applyBorder="1"/>
    <xf numFmtId="0" fontId="0" fillId="4" borderId="18" xfId="0" applyFill="1" applyBorder="1"/>
    <xf numFmtId="0" fontId="0" fillId="0" borderId="8" xfId="0" applyBorder="1"/>
    <xf numFmtId="0" fontId="0" fillId="4" borderId="8" xfId="0" applyFill="1" applyBorder="1"/>
    <xf numFmtId="0" fontId="10" fillId="0" borderId="8" xfId="0" applyFont="1" applyBorder="1"/>
    <xf numFmtId="164" fontId="10" fillId="0" borderId="8" xfId="0" applyNumberFormat="1" applyFont="1" applyBorder="1"/>
    <xf numFmtId="164" fontId="10" fillId="4" borderId="8" xfId="0" applyNumberFormat="1" applyFont="1" applyFill="1" applyBorder="1"/>
    <xf numFmtId="2" fontId="10" fillId="0" borderId="8" xfId="0" applyNumberFormat="1" applyFont="1" applyBorder="1"/>
    <xf numFmtId="0" fontId="5" fillId="0" borderId="2" xfId="0" applyFont="1" applyBorder="1" applyAlignment="1">
      <alignment vertical="top" wrapText="1"/>
    </xf>
    <xf numFmtId="0" fontId="4" fillId="0" borderId="1" xfId="0" applyFont="1" applyBorder="1" applyAlignment="1">
      <alignment horizontal="right" vertical="top" wrapText="1"/>
    </xf>
    <xf numFmtId="0" fontId="4" fillId="0" borderId="53" xfId="0" applyFont="1" applyBorder="1" applyAlignment="1">
      <alignment horizontal="right" vertical="top" wrapText="1"/>
    </xf>
    <xf numFmtId="0" fontId="4" fillId="0" borderId="53" xfId="0" applyFont="1" applyBorder="1" applyAlignment="1">
      <alignment vertical="top" wrapText="1"/>
    </xf>
    <xf numFmtId="0" fontId="7" fillId="0" borderId="2" xfId="0" applyFont="1" applyBorder="1" applyAlignment="1">
      <alignment vertical="top" wrapText="1"/>
    </xf>
    <xf numFmtId="0" fontId="4" fillId="0" borderId="49" xfId="0" applyFont="1" applyBorder="1" applyAlignment="1">
      <alignment horizontal="right" vertical="top" wrapText="1"/>
    </xf>
    <xf numFmtId="0" fontId="4" fillId="0" borderId="2" xfId="0" applyFont="1" applyBorder="1" applyAlignment="1">
      <alignment horizontal="right" vertical="top" wrapText="1"/>
    </xf>
    <xf numFmtId="0" fontId="4" fillId="0" borderId="2" xfId="0" applyFont="1" applyBorder="1" applyAlignment="1">
      <alignment vertical="top" wrapText="1"/>
    </xf>
    <xf numFmtId="0" fontId="4" fillId="0" borderId="49" xfId="0" applyFont="1" applyBorder="1" applyAlignment="1">
      <alignment horizontal="right" vertical="center" wrapText="1"/>
    </xf>
    <xf numFmtId="0" fontId="4" fillId="0" borderId="2" xfId="0" applyFont="1" applyBorder="1" applyAlignment="1">
      <alignment horizontal="right" vertical="center" wrapText="1"/>
    </xf>
    <xf numFmtId="4" fontId="4" fillId="4" borderId="2" xfId="0" applyNumberFormat="1" applyFont="1" applyFill="1" applyBorder="1" applyAlignment="1">
      <alignment vertical="top" wrapText="1"/>
    </xf>
    <xf numFmtId="0" fontId="5" fillId="0" borderId="6" xfId="0" applyFont="1" applyBorder="1" applyAlignment="1">
      <alignment vertical="top" wrapText="1"/>
    </xf>
    <xf numFmtId="0" fontId="4" fillId="0" borderId="6" xfId="0" applyFont="1" applyBorder="1" applyAlignment="1">
      <alignment horizontal="right" vertical="center" wrapText="1"/>
    </xf>
    <xf numFmtId="0" fontId="7" fillId="0" borderId="8" xfId="0" applyFont="1" applyBorder="1" applyAlignment="1">
      <alignment vertical="top" wrapText="1"/>
    </xf>
    <xf numFmtId="0" fontId="4" fillId="0" borderId="8" xfId="0" applyFont="1" applyBorder="1" applyAlignment="1">
      <alignment horizontal="right" vertical="center" wrapText="1"/>
    </xf>
    <xf numFmtId="0" fontId="5" fillId="0" borderId="8" xfId="0" applyFont="1" applyBorder="1" applyAlignment="1">
      <alignment vertical="top" wrapText="1"/>
    </xf>
    <xf numFmtId="0" fontId="4" fillId="0" borderId="9" xfId="0" applyFont="1" applyBorder="1" applyAlignment="1">
      <alignment vertical="top" wrapText="1"/>
    </xf>
    <xf numFmtId="0" fontId="7" fillId="0" borderId="10" xfId="0" applyFont="1" applyBorder="1" applyAlignment="1">
      <alignment vertical="top" wrapText="1"/>
    </xf>
    <xf numFmtId="0" fontId="4" fillId="0" borderId="10" xfId="0" applyFont="1" applyBorder="1" applyAlignment="1">
      <alignment horizontal="right" vertical="center" wrapText="1"/>
    </xf>
    <xf numFmtId="0" fontId="4" fillId="0" borderId="11" xfId="0" applyFont="1" applyBorder="1" applyAlignment="1">
      <alignment vertical="top" wrapText="1"/>
    </xf>
    <xf numFmtId="0" fontId="4" fillId="0" borderId="6" xfId="0" applyFont="1" applyBorder="1" applyAlignment="1">
      <alignment horizontal="right" vertical="center" wrapText="1"/>
    </xf>
    <xf numFmtId="0" fontId="4" fillId="0" borderId="8" xfId="0" applyFont="1" applyBorder="1" applyAlignment="1">
      <alignment horizontal="right" vertical="center" wrapText="1"/>
    </xf>
    <xf numFmtId="0" fontId="4" fillId="0" borderId="15" xfId="0" applyFont="1" applyBorder="1" applyAlignment="1">
      <alignment horizontal="right" vertical="center" wrapText="1"/>
    </xf>
    <xf numFmtId="0" fontId="4" fillId="0" borderId="10" xfId="0" applyFont="1" applyBorder="1" applyAlignment="1">
      <alignment horizontal="right" vertical="center" wrapText="1"/>
    </xf>
    <xf numFmtId="0" fontId="4" fillId="0" borderId="7" xfId="0" applyFont="1" applyBorder="1" applyAlignment="1">
      <alignment vertical="top" wrapText="1"/>
    </xf>
    <xf numFmtId="0" fontId="4" fillId="0" borderId="24" xfId="0" applyFont="1" applyBorder="1" applyAlignment="1">
      <alignment vertical="center" wrapText="1"/>
    </xf>
    <xf numFmtId="0" fontId="4" fillId="0" borderId="38" xfId="0" applyFont="1" applyBorder="1" applyAlignment="1">
      <alignment vertical="center" wrapText="1"/>
    </xf>
    <xf numFmtId="0" fontId="4" fillId="0" borderId="53" xfId="0" applyFont="1" applyBorder="1" applyAlignment="1">
      <alignment vertical="center" wrapText="1"/>
    </xf>
    <xf numFmtId="0" fontId="4" fillId="0" borderId="0" xfId="0" applyFont="1" applyBorder="1" applyAlignment="1">
      <alignment horizontal="center" vertical="top" wrapText="1"/>
    </xf>
    <xf numFmtId="0" fontId="4" fillId="0" borderId="40" xfId="0" applyFont="1" applyBorder="1" applyAlignment="1">
      <alignment vertical="top" wrapText="1"/>
    </xf>
    <xf numFmtId="0" fontId="4" fillId="3" borderId="42" xfId="0" applyFont="1" applyFill="1" applyBorder="1" applyAlignment="1">
      <alignment vertical="top" wrapText="1"/>
    </xf>
    <xf numFmtId="0" fontId="4" fillId="0" borderId="42" xfId="0" applyFont="1" applyBorder="1" applyAlignment="1">
      <alignment vertical="top" wrapText="1"/>
    </xf>
    <xf numFmtId="0" fontId="4" fillId="0" borderId="55" xfId="0" applyFont="1" applyBorder="1" applyAlignment="1">
      <alignment vertical="top" wrapText="1"/>
    </xf>
    <xf numFmtId="0" fontId="4" fillId="0" borderId="40" xfId="0" applyFont="1" applyBorder="1" applyAlignment="1">
      <alignment vertical="top" wrapText="1"/>
    </xf>
    <xf numFmtId="0" fontId="4" fillId="0" borderId="42" xfId="0" applyFont="1" applyBorder="1" applyAlignment="1">
      <alignment vertical="top" wrapText="1"/>
    </xf>
    <xf numFmtId="0" fontId="4" fillId="0" borderId="55" xfId="0" applyFont="1" applyBorder="1" applyAlignment="1">
      <alignment vertical="top" wrapText="1"/>
    </xf>
    <xf numFmtId="0" fontId="4" fillId="3" borderId="40" xfId="0" applyFont="1" applyFill="1" applyBorder="1" applyAlignment="1">
      <alignment vertical="top" wrapText="1"/>
    </xf>
    <xf numFmtId="0" fontId="4" fillId="4" borderId="42" xfId="0" applyFont="1" applyFill="1" applyBorder="1" applyAlignment="1">
      <alignment vertical="top" wrapText="1"/>
    </xf>
    <xf numFmtId="0" fontId="4" fillId="4" borderId="55" xfId="0" applyFont="1" applyFill="1" applyBorder="1" applyAlignment="1">
      <alignment vertical="top" wrapText="1"/>
    </xf>
    <xf numFmtId="0" fontId="4" fillId="0" borderId="44" xfId="0" applyFont="1" applyBorder="1" applyAlignment="1">
      <alignment vertical="top" wrapText="1"/>
    </xf>
    <xf numFmtId="0" fontId="4" fillId="4" borderId="40" xfId="0" applyFont="1" applyFill="1" applyBorder="1" applyAlignment="1">
      <alignment vertical="top" wrapText="1"/>
    </xf>
    <xf numFmtId="0" fontId="4" fillId="4" borderId="44" xfId="0" applyFont="1" applyFill="1" applyBorder="1" applyAlignment="1">
      <alignment vertical="top" wrapText="1"/>
    </xf>
    <xf numFmtId="4" fontId="8" fillId="4" borderId="40" xfId="0" applyNumberFormat="1" applyFont="1" applyFill="1" applyBorder="1" applyAlignment="1">
      <alignment vertical="top" wrapText="1"/>
    </xf>
    <xf numFmtId="164" fontId="8" fillId="0" borderId="8" xfId="0" applyNumberFormat="1" applyFont="1" applyBorder="1" applyAlignment="1">
      <alignment vertical="top" wrapText="1"/>
    </xf>
    <xf numFmtId="4" fontId="8" fillId="4" borderId="42" xfId="0" applyNumberFormat="1" applyFont="1" applyFill="1" applyBorder="1" applyAlignment="1">
      <alignment vertical="top" wrapText="1"/>
    </xf>
    <xf numFmtId="4" fontId="4" fillId="4" borderId="42" xfId="0" applyNumberFormat="1" applyFont="1" applyFill="1" applyBorder="1" applyAlignment="1">
      <alignment vertical="top" wrapText="1"/>
    </xf>
    <xf numFmtId="4" fontId="4" fillId="4" borderId="44" xfId="0" applyNumberFormat="1" applyFont="1" applyFill="1" applyBorder="1" applyAlignment="1">
      <alignment vertical="top" wrapText="1"/>
    </xf>
    <xf numFmtId="164" fontId="4" fillId="0" borderId="40" xfId="0" applyNumberFormat="1" applyFont="1" applyBorder="1" applyAlignment="1">
      <alignment horizontal="right" vertical="center" wrapText="1"/>
    </xf>
    <xf numFmtId="164" fontId="4" fillId="0" borderId="42" xfId="0" applyNumberFormat="1" applyFont="1" applyBorder="1" applyAlignment="1">
      <alignment horizontal="right" vertical="center" wrapText="1"/>
    </xf>
    <xf numFmtId="164" fontId="4" fillId="0" borderId="55" xfId="0" applyNumberFormat="1" applyFont="1" applyBorder="1" applyAlignment="1">
      <alignment horizontal="right" vertical="center" wrapText="1"/>
    </xf>
    <xf numFmtId="164" fontId="4" fillId="0" borderId="44" xfId="0" applyNumberFormat="1" applyFont="1" applyBorder="1" applyAlignment="1">
      <alignment horizontal="right" vertical="center" wrapText="1"/>
    </xf>
    <xf numFmtId="164" fontId="6" fillId="0" borderId="40" xfId="0" applyNumberFormat="1" applyFont="1" applyBorder="1" applyAlignment="1">
      <alignment horizontal="right" vertical="center" wrapText="1"/>
    </xf>
    <xf numFmtId="164" fontId="6" fillId="0" borderId="42" xfId="0" applyNumberFormat="1" applyFont="1" applyBorder="1" applyAlignment="1">
      <alignment horizontal="right" vertical="center" wrapText="1"/>
    </xf>
    <xf numFmtId="164" fontId="6" fillId="0" borderId="55" xfId="0" applyNumberFormat="1" applyFont="1" applyBorder="1" applyAlignment="1">
      <alignment horizontal="right" vertical="center" wrapText="1"/>
    </xf>
    <xf numFmtId="164" fontId="6" fillId="0" borderId="40" xfId="0" applyNumberFormat="1" applyFont="1" applyBorder="1" applyAlignment="1">
      <alignment vertical="top" wrapText="1"/>
    </xf>
    <xf numFmtId="164" fontId="6" fillId="0" borderId="42" xfId="0" applyNumberFormat="1" applyFont="1" applyBorder="1" applyAlignment="1">
      <alignment vertical="top" wrapText="1"/>
    </xf>
    <xf numFmtId="164" fontId="6" fillId="0" borderId="44" xfId="0" applyNumberFormat="1" applyFont="1" applyBorder="1" applyAlignment="1">
      <alignment vertical="top" wrapText="1"/>
    </xf>
    <xf numFmtId="164" fontId="6" fillId="0" borderId="40" xfId="0" applyNumberFormat="1" applyFont="1" applyBorder="1" applyAlignment="1">
      <alignment horizontal="right" vertical="top" wrapText="1"/>
    </xf>
    <xf numFmtId="164" fontId="6" fillId="0" borderId="42" xfId="0" applyNumberFormat="1" applyFont="1" applyBorder="1" applyAlignment="1">
      <alignment horizontal="right" vertical="top" wrapText="1"/>
    </xf>
    <xf numFmtId="164" fontId="6" fillId="0" borderId="44" xfId="0" applyNumberFormat="1" applyFont="1" applyBorder="1" applyAlignment="1">
      <alignment horizontal="right" vertical="top" wrapText="1"/>
    </xf>
    <xf numFmtId="164" fontId="6" fillId="6" borderId="56" xfId="0" applyNumberFormat="1" applyFont="1" applyFill="1" applyBorder="1" applyAlignment="1">
      <alignment horizontal="right" vertical="top" wrapText="1"/>
    </xf>
    <xf numFmtId="164" fontId="6" fillId="6" borderId="42" xfId="0" applyNumberFormat="1" applyFont="1" applyFill="1" applyBorder="1" applyAlignment="1">
      <alignment horizontal="right" vertical="top" wrapText="1"/>
    </xf>
    <xf numFmtId="164" fontId="6" fillId="0" borderId="55" xfId="0" applyNumberFormat="1" applyFont="1" applyBorder="1" applyAlignment="1">
      <alignment vertical="top" wrapText="1"/>
    </xf>
    <xf numFmtId="164" fontId="6" fillId="4" borderId="42" xfId="0" applyNumberFormat="1" applyFont="1" applyFill="1" applyBorder="1" applyAlignment="1">
      <alignment horizontal="right" vertical="top" wrapText="1"/>
    </xf>
    <xf numFmtId="164" fontId="6" fillId="0" borderId="55" xfId="0" applyNumberFormat="1" applyFont="1" applyBorder="1" applyAlignment="1">
      <alignment horizontal="right" vertical="top" wrapText="1"/>
    </xf>
    <xf numFmtId="0" fontId="6" fillId="0" borderId="40" xfId="0" applyFont="1" applyBorder="1" applyAlignment="1">
      <alignment vertical="top" wrapText="1"/>
    </xf>
    <xf numFmtId="0" fontId="6" fillId="0" borderId="42" xfId="0" applyFont="1" applyBorder="1" applyAlignment="1">
      <alignment vertical="top" wrapText="1"/>
    </xf>
    <xf numFmtId="0" fontId="6" fillId="0" borderId="44" xfId="0" applyFont="1" applyBorder="1" applyAlignment="1">
      <alignment vertical="top" wrapText="1"/>
    </xf>
    <xf numFmtId="164" fontId="4" fillId="6" borderId="40" xfId="0" applyNumberFormat="1" applyFont="1" applyFill="1" applyBorder="1" applyAlignment="1">
      <alignment vertical="top" wrapText="1"/>
    </xf>
    <xf numFmtId="164" fontId="4" fillId="6" borderId="42" xfId="0" applyNumberFormat="1" applyFont="1" applyFill="1" applyBorder="1" applyAlignment="1">
      <alignment vertical="top" wrapText="1"/>
    </xf>
    <xf numFmtId="164" fontId="4" fillId="4" borderId="42" xfId="0" applyNumberFormat="1" applyFont="1" applyFill="1" applyBorder="1" applyAlignment="1">
      <alignment vertical="top" wrapText="1"/>
    </xf>
    <xf numFmtId="164" fontId="4" fillId="4" borderId="44" xfId="0" applyNumberFormat="1" applyFont="1" applyFill="1" applyBorder="1" applyAlignment="1">
      <alignment vertical="top" wrapText="1"/>
    </xf>
    <xf numFmtId="164" fontId="4" fillId="0" borderId="57" xfId="0" applyNumberFormat="1" applyFont="1" applyBorder="1" applyAlignment="1">
      <alignment horizontal="right" vertical="center" wrapText="1"/>
    </xf>
    <xf numFmtId="164" fontId="4" fillId="0" borderId="58" xfId="0" applyNumberFormat="1" applyFont="1" applyBorder="1" applyAlignment="1">
      <alignment horizontal="right" vertical="center" wrapText="1"/>
    </xf>
    <xf numFmtId="164" fontId="4" fillId="0" borderId="59" xfId="0" applyNumberFormat="1" applyFont="1" applyBorder="1" applyAlignment="1">
      <alignment horizontal="right" vertical="center" wrapText="1"/>
    </xf>
    <xf numFmtId="164" fontId="4" fillId="0" borderId="40" xfId="0" applyNumberFormat="1" applyFont="1" applyBorder="1" applyAlignment="1">
      <alignment vertical="top" wrapText="1"/>
    </xf>
    <xf numFmtId="164" fontId="4" fillId="0" borderId="42" xfId="0" applyNumberFormat="1" applyFont="1" applyBorder="1" applyAlignment="1">
      <alignment vertical="top" wrapText="1"/>
    </xf>
    <xf numFmtId="164" fontId="4" fillId="0" borderId="42" xfId="0" applyNumberFormat="1" applyFont="1" applyBorder="1" applyAlignment="1">
      <alignment horizontal="right" vertical="top" wrapText="1"/>
    </xf>
    <xf numFmtId="164" fontId="4" fillId="0" borderId="55" xfId="0" applyNumberFormat="1" applyFont="1" applyBorder="1" applyAlignment="1">
      <alignment horizontal="right" vertical="top" wrapText="1"/>
    </xf>
    <xf numFmtId="164" fontId="4" fillId="0" borderId="44" xfId="0" applyNumberFormat="1" applyFont="1" applyBorder="1" applyAlignment="1">
      <alignment vertical="top" wrapText="1"/>
    </xf>
    <xf numFmtId="164" fontId="4" fillId="0" borderId="55" xfId="0" applyNumberFormat="1" applyFont="1" applyBorder="1" applyAlignment="1">
      <alignment vertical="top" wrapText="1"/>
    </xf>
    <xf numFmtId="164" fontId="4" fillId="4" borderId="40" xfId="0" applyNumberFormat="1" applyFont="1" applyFill="1" applyBorder="1" applyAlignment="1">
      <alignment vertical="top" wrapText="1"/>
    </xf>
    <xf numFmtId="164" fontId="4" fillId="6" borderId="56" xfId="0" applyNumberFormat="1" applyFont="1" applyFill="1" applyBorder="1" applyAlignment="1">
      <alignment vertical="top" wrapText="1"/>
    </xf>
    <xf numFmtId="164" fontId="4" fillId="7" borderId="40" xfId="0" applyNumberFormat="1" applyFont="1" applyFill="1" applyBorder="1" applyAlignment="1">
      <alignment horizontal="right" vertical="center" wrapText="1"/>
    </xf>
    <xf numFmtId="164" fontId="4" fillId="7" borderId="42" xfId="0" applyNumberFormat="1" applyFont="1" applyFill="1" applyBorder="1" applyAlignment="1">
      <alignment horizontal="right" vertical="center" wrapText="1"/>
    </xf>
    <xf numFmtId="164" fontId="4" fillId="7" borderId="55" xfId="0" applyNumberFormat="1" applyFont="1" applyFill="1" applyBorder="1" applyAlignment="1">
      <alignment horizontal="right" vertical="center" wrapText="1"/>
    </xf>
    <xf numFmtId="164" fontId="4" fillId="7" borderId="56" xfId="0" applyNumberFormat="1" applyFont="1" applyFill="1" applyBorder="1" applyAlignment="1">
      <alignment horizontal="right" vertical="center" wrapText="1"/>
    </xf>
    <xf numFmtId="164" fontId="4" fillId="7" borderId="44" xfId="0" applyNumberFormat="1" applyFont="1" applyFill="1" applyBorder="1" applyAlignment="1">
      <alignment horizontal="right" vertical="center" wrapText="1"/>
    </xf>
    <xf numFmtId="164" fontId="4" fillId="6" borderId="44" xfId="0" applyNumberFormat="1" applyFont="1" applyFill="1" applyBorder="1" applyAlignment="1">
      <alignment vertical="top" wrapText="1"/>
    </xf>
    <xf numFmtId="164" fontId="6" fillId="0" borderId="40" xfId="0" applyNumberFormat="1" applyFont="1" applyBorder="1"/>
    <xf numFmtId="164" fontId="6" fillId="0" borderId="42" xfId="0" applyNumberFormat="1" applyFont="1" applyBorder="1"/>
    <xf numFmtId="164" fontId="6" fillId="0" borderId="55" xfId="0" applyNumberFormat="1" applyFont="1" applyBorder="1" applyAlignment="1">
      <alignment vertical="top"/>
    </xf>
    <xf numFmtId="164" fontId="9" fillId="0" borderId="42" xfId="0" applyNumberFormat="1" applyFont="1" applyBorder="1"/>
    <xf numFmtId="0" fontId="4" fillId="0" borderId="60" xfId="0" applyFont="1" applyBorder="1" applyAlignment="1">
      <alignment horizontal="right" vertical="top" wrapText="1"/>
    </xf>
    <xf numFmtId="0" fontId="4" fillId="0" borderId="60" xfId="0" applyFont="1" applyBorder="1" applyAlignment="1">
      <alignment horizontal="right" vertical="center" wrapText="1"/>
    </xf>
    <xf numFmtId="0" fontId="4" fillId="0" borderId="0" xfId="0" applyFont="1" applyBorder="1" applyAlignment="1">
      <alignment horizontal="right" vertical="center" wrapText="1"/>
    </xf>
    <xf numFmtId="0" fontId="4" fillId="0" borderId="61" xfId="0" applyFont="1" applyBorder="1" applyAlignment="1">
      <alignment horizontal="right" vertical="center" wrapText="1"/>
    </xf>
    <xf numFmtId="0" fontId="4" fillId="0" borderId="56" xfId="0" applyFont="1" applyBorder="1" applyAlignment="1">
      <alignment horizontal="right" vertical="center" wrapText="1"/>
    </xf>
    <xf numFmtId="0" fontId="4" fillId="0" borderId="55" xfId="0" applyFont="1" applyBorder="1" applyAlignment="1">
      <alignment horizontal="right" vertical="center" wrapText="1"/>
    </xf>
    <xf numFmtId="0" fontId="4" fillId="0" borderId="42" xfId="0" applyFont="1" applyBorder="1" applyAlignment="1">
      <alignment horizontal="right" vertical="center" wrapText="1"/>
    </xf>
    <xf numFmtId="0" fontId="4" fillId="0" borderId="40" xfId="0" applyFont="1" applyBorder="1" applyAlignment="1">
      <alignment horizontal="right" vertical="center" wrapText="1"/>
    </xf>
    <xf numFmtId="0" fontId="4" fillId="0" borderId="42" xfId="0" applyFont="1" applyBorder="1" applyAlignment="1">
      <alignment horizontal="right" vertical="center" wrapText="1"/>
    </xf>
    <xf numFmtId="0" fontId="4" fillId="0" borderId="44" xfId="0" applyFont="1" applyBorder="1" applyAlignment="1">
      <alignment horizontal="right" vertical="center" wrapText="1"/>
    </xf>
    <xf numFmtId="0" fontId="4" fillId="0" borderId="62" xfId="0" applyFont="1" applyBorder="1" applyAlignment="1">
      <alignment horizontal="right" vertical="center" wrapText="1"/>
    </xf>
    <xf numFmtId="0" fontId="4" fillId="0" borderId="55" xfId="0" applyFont="1" applyBorder="1" applyAlignment="1">
      <alignment horizontal="right" vertical="center" wrapText="1"/>
    </xf>
    <xf numFmtId="0" fontId="4" fillId="0" borderId="40" xfId="0" applyFont="1" applyBorder="1" applyAlignment="1">
      <alignment horizontal="right" vertical="center" wrapText="1"/>
    </xf>
    <xf numFmtId="0" fontId="4" fillId="0" borderId="57" xfId="0" applyFont="1" applyBorder="1" applyAlignment="1">
      <alignment horizontal="right" vertical="center" wrapText="1"/>
    </xf>
    <xf numFmtId="0" fontId="4" fillId="0" borderId="58" xfId="0" applyFont="1" applyBorder="1" applyAlignment="1">
      <alignment horizontal="right" vertical="center" wrapText="1"/>
    </xf>
    <xf numFmtId="0" fontId="4" fillId="0" borderId="59" xfId="0" applyFont="1" applyBorder="1" applyAlignment="1">
      <alignment horizontal="right" vertical="center" wrapText="1"/>
    </xf>
    <xf numFmtId="0" fontId="13" fillId="0" borderId="0" xfId="0" applyFont="1" applyAlignment="1">
      <alignment vertical="top"/>
    </xf>
    <xf numFmtId="0" fontId="14" fillId="0" borderId="0" xfId="0" applyFont="1" applyAlignment="1">
      <alignment vertical="top"/>
    </xf>
    <xf numFmtId="0" fontId="17" fillId="0" borderId="0" xfId="0" applyFont="1"/>
    <xf numFmtId="0" fontId="14" fillId="0" borderId="0" xfId="0" applyFont="1" applyBorder="1" applyAlignment="1">
      <alignment horizontal="center" vertical="top" wrapText="1"/>
    </xf>
    <xf numFmtId="0" fontId="14" fillId="9" borderId="0" xfId="0" applyFont="1" applyFill="1" applyAlignment="1">
      <alignment vertical="top"/>
    </xf>
    <xf numFmtId="0" fontId="14" fillId="0" borderId="0" xfId="0" applyFont="1" applyAlignment="1">
      <alignment horizontal="center" vertical="top"/>
    </xf>
    <xf numFmtId="0" fontId="14" fillId="0" borderId="0" xfId="0" applyFont="1" applyAlignment="1">
      <alignment horizontal="left" vertical="top"/>
    </xf>
    <xf numFmtId="0" fontId="15" fillId="0" borderId="0" xfId="0" applyFont="1" applyAlignment="1">
      <alignment vertical="top"/>
    </xf>
    <xf numFmtId="166" fontId="13" fillId="0" borderId="8" xfId="0" applyNumberFormat="1" applyFont="1" applyBorder="1" applyAlignment="1">
      <alignment horizontal="center" vertical="top"/>
    </xf>
    <xf numFmtId="0" fontId="19" fillId="0" borderId="0" xfId="0" applyFont="1" applyAlignment="1">
      <alignment horizontal="center" vertical="top"/>
    </xf>
    <xf numFmtId="0" fontId="12" fillId="0" borderId="8" xfId="0" applyFont="1" applyBorder="1" applyAlignment="1">
      <alignment horizontal="center" vertical="top" wrapText="1"/>
    </xf>
    <xf numFmtId="0" fontId="13" fillId="0" borderId="0" xfId="0" applyFont="1" applyBorder="1" applyAlignment="1">
      <alignment horizontal="center" vertical="top"/>
    </xf>
    <xf numFmtId="0" fontId="13" fillId="0" borderId="0" xfId="0" applyFont="1" applyBorder="1" applyAlignment="1">
      <alignment horizontal="center" vertical="top" wrapText="1"/>
    </xf>
    <xf numFmtId="0" fontId="13" fillId="0" borderId="0" xfId="0" applyFont="1" applyBorder="1" applyAlignment="1">
      <alignment horizontal="left" vertical="top" wrapText="1"/>
    </xf>
    <xf numFmtId="0" fontId="12" fillId="0" borderId="8" xfId="0" applyFont="1" applyBorder="1" applyAlignment="1">
      <alignment horizontal="left" vertical="top" wrapText="1"/>
    </xf>
    <xf numFmtId="165" fontId="12" fillId="0" borderId="8" xfId="0" applyNumberFormat="1" applyFont="1" applyBorder="1" applyAlignment="1">
      <alignment horizontal="center" vertical="top" wrapText="1"/>
    </xf>
    <xf numFmtId="0" fontId="13" fillId="0" borderId="8" xfId="5" applyFont="1" applyBorder="1" applyAlignment="1">
      <alignment horizontal="left" vertical="top" wrapText="1"/>
    </xf>
    <xf numFmtId="1" fontId="20" fillId="8" borderId="8" xfId="0" applyNumberFormat="1" applyFont="1" applyFill="1" applyBorder="1" applyAlignment="1">
      <alignment horizontal="center" vertical="top" wrapText="1"/>
    </xf>
    <xf numFmtId="0" fontId="13" fillId="0" borderId="8" xfId="0" applyFont="1" applyBorder="1" applyAlignment="1">
      <alignment horizontal="left" vertical="top"/>
    </xf>
    <xf numFmtId="165" fontId="13" fillId="0" borderId="8" xfId="1" applyNumberFormat="1" applyFont="1" applyBorder="1" applyAlignment="1" applyProtection="1">
      <alignment horizontal="center" vertical="top" wrapText="1"/>
    </xf>
    <xf numFmtId="0" fontId="13" fillId="0" borderId="10" xfId="0" applyFont="1" applyBorder="1" applyAlignment="1">
      <alignment horizontal="left" vertical="top" wrapText="1"/>
    </xf>
    <xf numFmtId="165" fontId="13" fillId="0" borderId="10" xfId="0" applyNumberFormat="1" applyFont="1" applyBorder="1" applyAlignment="1">
      <alignment horizontal="center" vertical="top" wrapText="1"/>
    </xf>
    <xf numFmtId="0" fontId="13" fillId="0" borderId="10" xfId="0" applyFont="1" applyBorder="1" applyAlignment="1">
      <alignment horizontal="center" vertical="top"/>
    </xf>
    <xf numFmtId="1" fontId="13" fillId="0" borderId="8" xfId="0" applyNumberFormat="1" applyFont="1" applyBorder="1" applyAlignment="1">
      <alignment horizontal="center" vertical="top"/>
    </xf>
    <xf numFmtId="0" fontId="13" fillId="0" borderId="8" xfId="0" applyFont="1" applyBorder="1" applyAlignment="1" applyProtection="1">
      <alignment horizontal="left" vertical="top" wrapText="1"/>
      <protection locked="0"/>
    </xf>
    <xf numFmtId="169" fontId="13" fillId="0" borderId="8" xfId="0" applyNumberFormat="1" applyFont="1" applyBorder="1" applyAlignment="1">
      <alignment horizontal="center" vertical="top" wrapText="1"/>
    </xf>
    <xf numFmtId="165" fontId="13" fillId="0" borderId="8" xfId="2" applyNumberFormat="1" applyFont="1" applyBorder="1" applyAlignment="1">
      <alignment horizontal="center" vertical="top" wrapText="1"/>
    </xf>
    <xf numFmtId="165" fontId="13" fillId="0" borderId="10" xfId="0" applyNumberFormat="1" applyFont="1" applyBorder="1" applyAlignment="1">
      <alignment horizontal="center" vertical="top"/>
    </xf>
    <xf numFmtId="0" fontId="13" fillId="0" borderId="8" xfId="0" applyFont="1" applyBorder="1" applyAlignment="1">
      <alignment horizontal="center" vertical="top"/>
    </xf>
    <xf numFmtId="165" fontId="13" fillId="0" borderId="8" xfId="0" applyNumberFormat="1" applyFont="1" applyBorder="1" applyAlignment="1">
      <alignment horizontal="center" vertical="top" wrapText="1"/>
    </xf>
    <xf numFmtId="165" fontId="13" fillId="0" borderId="8" xfId="0" applyNumberFormat="1" applyFont="1" applyBorder="1" applyAlignment="1">
      <alignment horizontal="center" vertical="top"/>
    </xf>
    <xf numFmtId="0" fontId="13" fillId="0" borderId="8" xfId="0" applyFont="1" applyBorder="1" applyAlignment="1">
      <alignment horizontal="center" vertical="top" wrapText="1"/>
    </xf>
    <xf numFmtId="165" fontId="13" fillId="0" borderId="10" xfId="1" applyNumberFormat="1" applyFont="1" applyBorder="1" applyAlignment="1" applyProtection="1">
      <alignment horizontal="center" vertical="top" wrapText="1"/>
    </xf>
    <xf numFmtId="1" fontId="13" fillId="0" borderId="8" xfId="0" applyNumberFormat="1" applyFont="1" applyBorder="1" applyAlignment="1">
      <alignment horizontal="center" vertical="top" wrapText="1"/>
    </xf>
    <xf numFmtId="0" fontId="13" fillId="0" borderId="8" xfId="0" applyFont="1" applyBorder="1" applyAlignment="1">
      <alignment horizontal="left" vertical="top" wrapText="1"/>
    </xf>
    <xf numFmtId="1" fontId="13" fillId="0" borderId="10" xfId="0" applyNumberFormat="1" applyFont="1" applyBorder="1" applyAlignment="1">
      <alignment horizontal="center" vertical="top" wrapText="1"/>
    </xf>
    <xf numFmtId="166" fontId="13" fillId="0" borderId="10" xfId="0" applyNumberFormat="1" applyFont="1" applyBorder="1" applyAlignment="1">
      <alignment horizontal="center" vertical="top" wrapText="1"/>
    </xf>
    <xf numFmtId="166" fontId="13" fillId="0" borderId="8" xfId="0" applyNumberFormat="1" applyFont="1" applyBorder="1" applyAlignment="1">
      <alignment horizontal="center" vertical="top" wrapText="1"/>
    </xf>
    <xf numFmtId="1" fontId="12" fillId="0" borderId="8" xfId="0" applyNumberFormat="1" applyFont="1" applyBorder="1" applyAlignment="1">
      <alignment horizontal="center" vertical="top" wrapText="1"/>
    </xf>
    <xf numFmtId="0" fontId="12" fillId="0" borderId="8" xfId="0" applyFont="1" applyBorder="1" applyAlignment="1">
      <alignment horizontal="left" vertical="top" wrapText="1"/>
    </xf>
    <xf numFmtId="0" fontId="21" fillId="8" borderId="8" xfId="0" applyFont="1" applyFill="1" applyBorder="1" applyAlignment="1">
      <alignment horizontal="left" vertical="top" wrapText="1"/>
    </xf>
    <xf numFmtId="0" fontId="22" fillId="8" borderId="8" xfId="0" applyFont="1" applyFill="1" applyBorder="1" applyAlignment="1">
      <alignment horizontal="left" vertical="top" wrapText="1"/>
    </xf>
    <xf numFmtId="166" fontId="20" fillId="8" borderId="8" xfId="0" applyNumberFormat="1" applyFont="1" applyFill="1" applyBorder="1" applyAlignment="1">
      <alignment horizontal="center" vertical="top" wrapText="1"/>
    </xf>
    <xf numFmtId="166" fontId="12" fillId="0" borderId="8" xfId="0" applyNumberFormat="1" applyFont="1" applyBorder="1" applyAlignment="1">
      <alignment horizontal="center" vertical="top" wrapText="1"/>
    </xf>
    <xf numFmtId="164" fontId="22" fillId="8" borderId="8" xfId="0" applyNumberFormat="1" applyFont="1" applyFill="1" applyBorder="1" applyAlignment="1">
      <alignment horizontal="left" vertical="top" wrapText="1"/>
    </xf>
    <xf numFmtId="1" fontId="13" fillId="9" borderId="8" xfId="0" applyNumberFormat="1" applyFont="1" applyFill="1" applyBorder="1" applyAlignment="1">
      <alignment horizontal="center" vertical="top"/>
    </xf>
    <xf numFmtId="0" fontId="13" fillId="9" borderId="8" xfId="0" applyFont="1" applyFill="1" applyBorder="1" applyAlignment="1">
      <alignment horizontal="left" vertical="top" wrapText="1"/>
    </xf>
    <xf numFmtId="166" fontId="13" fillId="9" borderId="8" xfId="0" applyNumberFormat="1" applyFont="1" applyFill="1" applyBorder="1" applyAlignment="1">
      <alignment horizontal="center" vertical="top" wrapText="1"/>
    </xf>
    <xf numFmtId="0" fontId="13" fillId="9" borderId="8" xfId="0" applyFont="1" applyFill="1" applyBorder="1" applyAlignment="1">
      <alignment horizontal="center" vertical="top"/>
    </xf>
    <xf numFmtId="165" fontId="13" fillId="9" borderId="8" xfId="0" applyNumberFormat="1" applyFont="1" applyFill="1" applyBorder="1" applyAlignment="1">
      <alignment horizontal="center" vertical="top"/>
    </xf>
    <xf numFmtId="1" fontId="13" fillId="0" borderId="10" xfId="0" applyNumberFormat="1" applyFont="1" applyBorder="1" applyAlignment="1">
      <alignment horizontal="center" vertical="top"/>
    </xf>
    <xf numFmtId="168" fontId="13" fillId="0" borderId="8" xfId="0" applyNumberFormat="1" applyFont="1" applyBorder="1" applyAlignment="1">
      <alignment horizontal="center" vertical="top" wrapText="1"/>
    </xf>
    <xf numFmtId="0" fontId="13" fillId="0" borderId="10" xfId="0" applyFont="1" applyBorder="1" applyAlignment="1" applyProtection="1">
      <alignment horizontal="left" vertical="top" wrapText="1"/>
      <protection locked="0"/>
    </xf>
    <xf numFmtId="169" fontId="13" fillId="0" borderId="10" xfId="0" applyNumberFormat="1" applyFont="1" applyBorder="1" applyAlignment="1">
      <alignment horizontal="center" vertical="top" wrapText="1"/>
    </xf>
    <xf numFmtId="0" fontId="21" fillId="8" borderId="8" xfId="0" applyFont="1" applyFill="1" applyBorder="1" applyAlignment="1">
      <alignment horizontal="center" vertical="top" wrapText="1"/>
    </xf>
    <xf numFmtId="0" fontId="12" fillId="0" borderId="0" xfId="0" applyFont="1" applyBorder="1" applyAlignment="1">
      <alignment vertical="top" wrapText="1"/>
    </xf>
    <xf numFmtId="0" fontId="12" fillId="0" borderId="0" xfId="0" applyFont="1" applyBorder="1" applyAlignment="1">
      <alignment horizontal="center" vertical="top" wrapText="1"/>
    </xf>
    <xf numFmtId="0" fontId="4" fillId="0" borderId="3" xfId="0" applyFont="1" applyBorder="1" applyAlignment="1">
      <alignment horizontal="center" vertical="top" wrapText="1"/>
    </xf>
    <xf numFmtId="0" fontId="4" fillId="0" borderId="47" xfId="0" applyFont="1" applyBorder="1" applyAlignment="1">
      <alignment horizontal="left" vertical="top" wrapText="1"/>
    </xf>
    <xf numFmtId="0" fontId="4" fillId="0" borderId="5" xfId="0" applyFont="1" applyBorder="1" applyAlignment="1">
      <alignment horizontal="left" vertical="top" wrapText="1"/>
    </xf>
    <xf numFmtId="0" fontId="0" fillId="0" borderId="1" xfId="0" applyFont="1" applyBorder="1" applyAlignment="1">
      <alignment horizontal="center"/>
    </xf>
    <xf numFmtId="0" fontId="4" fillId="0" borderId="1" xfId="0" applyFont="1" applyBorder="1" applyAlignment="1">
      <alignment horizontal="center" vertical="top" wrapText="1"/>
    </xf>
    <xf numFmtId="0" fontId="4" fillId="6" borderId="7"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6" borderId="54" xfId="0" applyFont="1" applyFill="1" applyBorder="1" applyAlignment="1">
      <alignment horizontal="center" vertical="top" wrapText="1"/>
    </xf>
    <xf numFmtId="0" fontId="4" fillId="0" borderId="22" xfId="0" applyFont="1" applyBorder="1" applyAlignment="1">
      <alignment horizontal="left" vertical="top" wrapText="1"/>
    </xf>
    <xf numFmtId="0" fontId="4" fillId="0" borderId="8" xfId="0" applyFont="1" applyBorder="1" applyAlignment="1">
      <alignment horizontal="left" vertical="top" wrapText="1"/>
    </xf>
    <xf numFmtId="0" fontId="4" fillId="0" borderId="1" xfId="0" applyFont="1" applyBorder="1" applyAlignment="1">
      <alignment horizontal="center" vertical="top"/>
    </xf>
    <xf numFmtId="14" fontId="4" fillId="0" borderId="49" xfId="0" applyNumberFormat="1" applyFont="1" applyBorder="1" applyAlignment="1">
      <alignment horizontal="center" vertical="top"/>
    </xf>
    <xf numFmtId="0" fontId="4" fillId="0" borderId="34" xfId="0" applyFont="1" applyBorder="1" applyAlignment="1">
      <alignment horizontal="center" vertical="top" wrapText="1"/>
    </xf>
    <xf numFmtId="0" fontId="4" fillId="0" borderId="18" xfId="0" applyFont="1" applyBorder="1" applyAlignment="1">
      <alignment horizontal="left" vertical="top" wrapText="1"/>
    </xf>
    <xf numFmtId="0" fontId="4" fillId="0" borderId="53" xfId="0" applyFont="1" applyBorder="1" applyAlignment="1">
      <alignment horizontal="left" vertical="top" wrapText="1"/>
    </xf>
    <xf numFmtId="0" fontId="4" fillId="0" borderId="1" xfId="0" applyFont="1" applyBorder="1" applyAlignment="1">
      <alignment horizontal="left" vertical="top" wrapText="1"/>
    </xf>
    <xf numFmtId="16" fontId="4" fillId="0" borderId="1" xfId="0" applyNumberFormat="1" applyFont="1" applyBorder="1" applyAlignment="1">
      <alignment horizontal="center" vertical="top"/>
    </xf>
    <xf numFmtId="0" fontId="4" fillId="0" borderId="21" xfId="0" applyFont="1" applyBorder="1" applyAlignment="1">
      <alignment horizontal="left" vertical="top" wrapText="1"/>
    </xf>
    <xf numFmtId="0" fontId="4" fillId="5" borderId="6" xfId="0" applyFont="1" applyFill="1" applyBorder="1" applyAlignment="1">
      <alignment horizontal="center" vertical="top" wrapText="1"/>
    </xf>
    <xf numFmtId="0" fontId="4" fillId="5" borderId="8" xfId="0" applyFont="1" applyFill="1" applyBorder="1" applyAlignment="1">
      <alignment horizontal="center" vertical="top" wrapText="1"/>
    </xf>
    <xf numFmtId="0" fontId="4" fillId="0" borderId="23" xfId="0" applyFont="1" applyBorder="1" applyAlignment="1">
      <alignment horizontal="left" vertical="top" wrapText="1"/>
    </xf>
    <xf numFmtId="0" fontId="4" fillId="5" borderId="10" xfId="0" applyFont="1" applyFill="1" applyBorder="1" applyAlignment="1">
      <alignment horizontal="center" vertical="top" wrapText="1"/>
    </xf>
    <xf numFmtId="16" fontId="4" fillId="0" borderId="3" xfId="0" applyNumberFormat="1" applyFont="1" applyBorder="1" applyAlignment="1">
      <alignment horizontal="center" vertical="top" wrapText="1"/>
    </xf>
    <xf numFmtId="0" fontId="4" fillId="0" borderId="27" xfId="0" applyFont="1" applyBorder="1" applyAlignment="1">
      <alignment horizontal="left" vertical="top" wrapText="1"/>
    </xf>
    <xf numFmtId="0" fontId="4" fillId="5" borderId="30" xfId="0" applyFont="1" applyFill="1" applyBorder="1" applyAlignment="1">
      <alignment horizontal="center" vertical="top" wrapText="1"/>
    </xf>
    <xf numFmtId="0" fontId="4" fillId="5" borderId="5" xfId="0" applyFont="1" applyFill="1" applyBorder="1" applyAlignment="1">
      <alignment horizontal="center" vertical="top" wrapText="1"/>
    </xf>
    <xf numFmtId="0" fontId="4" fillId="0" borderId="37" xfId="0" applyFont="1" applyBorder="1" applyAlignment="1">
      <alignment horizontal="left" vertical="top" wrapText="1"/>
    </xf>
    <xf numFmtId="0" fontId="4" fillId="0" borderId="30" xfId="0" applyFont="1" applyBorder="1" applyAlignment="1">
      <alignment horizontal="left" vertical="top" wrapText="1"/>
    </xf>
    <xf numFmtId="0" fontId="4" fillId="0" borderId="49" xfId="0" applyFont="1" applyBorder="1" applyAlignment="1">
      <alignment horizontal="center"/>
    </xf>
    <xf numFmtId="0" fontId="4" fillId="0" borderId="36" xfId="0" applyFont="1" applyBorder="1" applyAlignment="1">
      <alignment horizontal="center" vertical="top" wrapText="1"/>
    </xf>
    <xf numFmtId="0" fontId="4" fillId="0" borderId="4" xfId="0" applyFont="1" applyBorder="1" applyAlignment="1">
      <alignment horizontal="left" vertical="top" wrapText="1"/>
    </xf>
    <xf numFmtId="0" fontId="4" fillId="0" borderId="24" xfId="0" applyFont="1" applyBorder="1" applyAlignment="1">
      <alignment horizontal="center" vertical="top" wrapText="1"/>
    </xf>
    <xf numFmtId="0" fontId="4" fillId="0" borderId="10" xfId="0" applyFont="1" applyBorder="1" applyAlignment="1">
      <alignment horizontal="left" vertical="top" wrapText="1"/>
    </xf>
    <xf numFmtId="0" fontId="4" fillId="0" borderId="46" xfId="0" applyFont="1" applyBorder="1" applyAlignment="1">
      <alignment horizontal="left" vertical="top" wrapText="1"/>
    </xf>
    <xf numFmtId="0" fontId="4" fillId="0" borderId="12" xfId="0" applyFont="1" applyBorder="1" applyAlignment="1">
      <alignment horizontal="left" vertical="top" wrapText="1"/>
    </xf>
    <xf numFmtId="0" fontId="4" fillId="0" borderId="6" xfId="0" applyFont="1" applyBorder="1" applyAlignment="1">
      <alignment horizontal="left" vertical="top" wrapText="1"/>
    </xf>
    <xf numFmtId="0" fontId="4" fillId="0" borderId="19" xfId="0" applyFont="1" applyBorder="1" applyAlignment="1">
      <alignment horizontal="left" vertical="top" wrapText="1"/>
    </xf>
    <xf numFmtId="0" fontId="4" fillId="0" borderId="38" xfId="0" applyFont="1" applyBorder="1" applyAlignment="1">
      <alignment horizontal="center" vertical="top" wrapText="1"/>
    </xf>
    <xf numFmtId="0" fontId="4" fillId="0" borderId="5" xfId="0" applyFont="1" applyBorder="1" applyAlignment="1">
      <alignment horizontal="left" vertical="top"/>
    </xf>
    <xf numFmtId="0" fontId="4" fillId="0" borderId="39" xfId="0" applyFont="1" applyBorder="1" applyAlignment="1">
      <alignment horizontal="center" vertical="top" wrapText="1"/>
    </xf>
    <xf numFmtId="0" fontId="4" fillId="0" borderId="26" xfId="0" applyFont="1" applyBorder="1" applyAlignment="1">
      <alignment horizontal="left" vertical="top" wrapText="1"/>
    </xf>
    <xf numFmtId="0" fontId="4" fillId="0" borderId="20" xfId="0" applyFont="1" applyBorder="1" applyAlignment="1">
      <alignment horizontal="center" vertical="top" wrapText="1"/>
    </xf>
    <xf numFmtId="0" fontId="4" fillId="0" borderId="24" xfId="0" applyFont="1" applyBorder="1" applyAlignment="1">
      <alignment horizontal="left" vertical="top" wrapText="1"/>
    </xf>
    <xf numFmtId="0" fontId="4" fillId="0" borderId="20" xfId="0" applyFont="1" applyBorder="1" applyAlignment="1">
      <alignment horizontal="center" vertical="top"/>
    </xf>
    <xf numFmtId="0" fontId="4" fillId="0" borderId="23" xfId="0" applyFont="1" applyBorder="1" applyAlignment="1">
      <alignment horizontal="left" vertical="top"/>
    </xf>
    <xf numFmtId="0" fontId="6" fillId="0" borderId="1" xfId="0" applyFont="1" applyBorder="1" applyAlignment="1">
      <alignment horizontal="center" vertical="top" wrapText="1"/>
    </xf>
    <xf numFmtId="16" fontId="4" fillId="0" borderId="24" xfId="0" applyNumberFormat="1" applyFont="1" applyBorder="1" applyAlignment="1">
      <alignment horizontal="center" vertical="top" wrapText="1"/>
    </xf>
    <xf numFmtId="0" fontId="4" fillId="0" borderId="24" xfId="0" applyFont="1" applyBorder="1" applyAlignment="1">
      <alignment horizontal="center" vertical="top"/>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17" xfId="0" applyFont="1" applyBorder="1" applyAlignment="1">
      <alignment horizontal="center" vertical="top" wrapText="1"/>
    </xf>
    <xf numFmtId="0" fontId="4" fillId="0" borderId="3" xfId="0" applyFont="1" applyBorder="1" applyAlignment="1">
      <alignment horizontal="center" vertical="top"/>
    </xf>
    <xf numFmtId="0" fontId="4" fillId="0" borderId="1" xfId="0" applyFont="1" applyBorder="1" applyAlignment="1">
      <alignment horizontal="center" vertical="center" wrapText="1"/>
    </xf>
    <xf numFmtId="1" fontId="12" fillId="0" borderId="10" xfId="0" applyNumberFormat="1" applyFont="1" applyBorder="1" applyAlignment="1">
      <alignment horizontal="center" vertical="top" wrapText="1"/>
    </xf>
    <xf numFmtId="1" fontId="12" fillId="0" borderId="18" xfId="0" applyNumberFormat="1" applyFont="1" applyBorder="1" applyAlignment="1">
      <alignment horizontal="center" vertical="top" wrapText="1"/>
    </xf>
    <xf numFmtId="0" fontId="12" fillId="0" borderId="10" xfId="0" applyFont="1" applyBorder="1" applyAlignment="1">
      <alignment horizontal="center" vertical="top" wrapText="1"/>
    </xf>
    <xf numFmtId="0" fontId="12" fillId="0" borderId="18" xfId="0" applyFont="1" applyBorder="1" applyAlignment="1">
      <alignment horizontal="center" vertical="top" wrapText="1"/>
    </xf>
    <xf numFmtId="165" fontId="12" fillId="0" borderId="8" xfId="0" applyNumberFormat="1" applyFont="1" applyBorder="1" applyAlignment="1">
      <alignment horizontal="center" vertical="top" wrapText="1"/>
    </xf>
  </cellXfs>
  <cellStyles count="7">
    <cellStyle name="Обычный" xfId="0" builtinId="0"/>
    <cellStyle name="Обычный 2" xfId="2"/>
    <cellStyle name="Обычный 3" xfId="6"/>
    <cellStyle name="Обычный 4" xfId="3"/>
    <cellStyle name="Обычный 5" xfId="4"/>
    <cellStyle name="Обычный_Лист1" xfId="5"/>
    <cellStyle name="Финансовый" xfId="1" builtinId="3"/>
  </cellStyles>
  <dxfs count="0"/>
  <tableStyles count="0" defaultTableStyle="TableStyleMedium9" defaultPivotStyle="PivotStyleLight16"/>
  <colors>
    <indexedColors>
      <rgbColor rgb="FF000000"/>
      <rgbColor rgb="FFFFFFFF"/>
      <rgbColor rgb="FFFF0000"/>
      <rgbColor rgb="FF66FF33"/>
      <rgbColor rgb="FF0000FF"/>
      <rgbColor rgb="FFFFFF00"/>
      <rgbColor rgb="FFFF00FF"/>
      <rgbColor rgb="FF00FFFF"/>
      <rgbColor rgb="FF800000"/>
      <rgbColor rgb="FF008000"/>
      <rgbColor rgb="FF000080"/>
      <rgbColor rgb="FF808000"/>
      <rgbColor rgb="FF800080"/>
      <rgbColor rgb="FF008080"/>
      <rgbColor rgb="FFCCC1DA"/>
      <rgbColor rgb="FF808080"/>
      <rgbColor rgb="FF9999FF"/>
      <rgbColor rgb="FF993366"/>
      <rgbColor rgb="FFFDEADA"/>
      <rgbColor rgb="FFCCFFFF"/>
      <rgbColor rgb="FF660066"/>
      <rgbColor rgb="FFFF8080"/>
      <rgbColor rgb="FF0066CC"/>
      <rgbColor rgb="FFD9D9D9"/>
      <rgbColor rgb="FF000080"/>
      <rgbColor rgb="FFFF00FF"/>
      <rgbColor rgb="FFFFFF66"/>
      <rgbColor rgb="FF00FFFF"/>
      <rgbColor rgb="FF800080"/>
      <rgbColor rgb="FF800000"/>
      <rgbColor rgb="FF008080"/>
      <rgbColor rgb="FF0000FF"/>
      <rgbColor rgb="FF00CCFF"/>
      <rgbColor rgb="FFCCFFFF"/>
      <rgbColor rgb="FFB1FEA4"/>
      <rgbColor rgb="FFFFFF99"/>
      <rgbColor rgb="FF99CCFF"/>
      <rgbColor rgb="FFFF99CC"/>
      <rgbColor rgb="FFCC99FF"/>
      <rgbColor rgb="FFFFCC99"/>
      <rgbColor rgb="FF3366FF"/>
      <rgbColor rgb="FF33CCCC"/>
      <rgbColor rgb="FF92D050"/>
      <rgbColor rgb="FFFFC000"/>
      <rgbColor rgb="FFFF9900"/>
      <rgbColor rgb="FFFF3300"/>
      <rgbColor rgb="FF666699"/>
      <rgbColor rgb="FFA6A6A6"/>
      <rgbColor rgb="FF003366"/>
      <rgbColor rgb="FF33CC33"/>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16"/>
  <sheetViews>
    <sheetView view="pageBreakPreview" topLeftCell="A1462" zoomScaleNormal="70" workbookViewId="0">
      <selection activeCell="H1468" sqref="H1468"/>
    </sheetView>
  </sheetViews>
  <sheetFormatPr defaultColWidth="8.6640625" defaultRowHeight="15.6" x14ac:dyDescent="0.3"/>
  <cols>
    <col min="1" max="1" width="8" style="1" customWidth="1"/>
    <col min="2" max="2" width="25" style="1" customWidth="1"/>
    <col min="3" max="3" width="50.6640625" style="2" customWidth="1"/>
    <col min="4" max="4" width="58.5546875" style="2" customWidth="1"/>
    <col min="5" max="5" width="26.5546875" style="3" customWidth="1"/>
    <col min="6" max="6" width="18" customWidth="1"/>
    <col min="7" max="7" width="20.33203125" customWidth="1"/>
    <col min="8" max="8" width="31.33203125" customWidth="1"/>
  </cols>
  <sheetData>
    <row r="1" spans="1:8" ht="16.5" customHeight="1" x14ac:dyDescent="0.3">
      <c r="A1" s="333" t="s">
        <v>0</v>
      </c>
      <c r="B1" s="333" t="s">
        <v>1</v>
      </c>
      <c r="C1" s="381" t="s">
        <v>2</v>
      </c>
      <c r="D1" s="381" t="s">
        <v>3</v>
      </c>
      <c r="E1" s="381" t="s">
        <v>4</v>
      </c>
      <c r="F1" s="381"/>
      <c r="G1" s="381"/>
      <c r="H1" s="381"/>
    </row>
    <row r="2" spans="1:8" ht="46.8" x14ac:dyDescent="0.3">
      <c r="A2" s="333"/>
      <c r="B2" s="333"/>
      <c r="C2" s="381"/>
      <c r="D2" s="381"/>
      <c r="E2" s="4" t="s">
        <v>5</v>
      </c>
      <c r="F2" s="4" t="s">
        <v>6</v>
      </c>
      <c r="G2" s="4" t="s">
        <v>7</v>
      </c>
      <c r="H2" s="4" t="s">
        <v>8</v>
      </c>
    </row>
    <row r="3" spans="1:8" ht="16.5" customHeight="1" x14ac:dyDescent="0.3">
      <c r="A3" s="329" t="s">
        <v>9</v>
      </c>
      <c r="B3" s="329"/>
      <c r="C3" s="329"/>
      <c r="D3" s="329"/>
      <c r="E3" s="329"/>
      <c r="F3" s="329"/>
      <c r="G3" s="329"/>
      <c r="H3" s="329"/>
    </row>
    <row r="4" spans="1:8" ht="18.75" customHeight="1" x14ac:dyDescent="0.3">
      <c r="A4" s="333" t="s">
        <v>10</v>
      </c>
      <c r="B4" s="333" t="s">
        <v>11</v>
      </c>
      <c r="C4" s="359" t="s">
        <v>12</v>
      </c>
      <c r="D4" s="331" t="s">
        <v>13</v>
      </c>
      <c r="E4" s="5" t="s">
        <v>14</v>
      </c>
      <c r="F4" s="6">
        <v>0</v>
      </c>
      <c r="G4" s="6">
        <v>0</v>
      </c>
      <c r="H4" s="7"/>
    </row>
    <row r="5" spans="1:8" ht="18" x14ac:dyDescent="0.3">
      <c r="A5" s="333"/>
      <c r="B5" s="333"/>
      <c r="C5" s="359"/>
      <c r="D5" s="331"/>
      <c r="E5" s="8" t="s">
        <v>15</v>
      </c>
      <c r="F5" s="9">
        <v>0</v>
      </c>
      <c r="G5" s="9">
        <v>0</v>
      </c>
      <c r="H5" s="10"/>
    </row>
    <row r="6" spans="1:8" ht="18" x14ac:dyDescent="0.3">
      <c r="A6" s="333"/>
      <c r="B6" s="333"/>
      <c r="C6" s="359"/>
      <c r="D6" s="331"/>
      <c r="E6" s="11" t="s">
        <v>16</v>
      </c>
      <c r="F6" s="9">
        <v>114.5</v>
      </c>
      <c r="G6" s="9">
        <v>0</v>
      </c>
      <c r="H6" s="10"/>
    </row>
    <row r="7" spans="1:8" ht="18" x14ac:dyDescent="0.3">
      <c r="A7" s="333"/>
      <c r="B7" s="333"/>
      <c r="C7" s="359"/>
      <c r="D7" s="331"/>
      <c r="E7" s="8" t="s">
        <v>15</v>
      </c>
      <c r="F7" s="9">
        <v>16.27</v>
      </c>
      <c r="G7" s="9">
        <v>0</v>
      </c>
      <c r="H7" s="10"/>
    </row>
    <row r="8" spans="1:8" ht="18" x14ac:dyDescent="0.3">
      <c r="A8" s="333"/>
      <c r="B8" s="333"/>
      <c r="C8" s="359"/>
      <c r="D8" s="331"/>
      <c r="E8" s="11" t="s">
        <v>17</v>
      </c>
      <c r="F8" s="9">
        <v>0</v>
      </c>
      <c r="G8" s="9">
        <v>0</v>
      </c>
      <c r="H8" s="10"/>
    </row>
    <row r="9" spans="1:8" ht="18" x14ac:dyDescent="0.3">
      <c r="A9" s="333"/>
      <c r="B9" s="333"/>
      <c r="C9" s="359"/>
      <c r="D9" s="331"/>
      <c r="E9" s="8" t="s">
        <v>15</v>
      </c>
      <c r="F9" s="9">
        <v>0</v>
      </c>
      <c r="G9" s="9">
        <v>0</v>
      </c>
      <c r="H9" s="10"/>
    </row>
    <row r="10" spans="1:8" ht="27.6" x14ac:dyDescent="0.3">
      <c r="A10" s="333"/>
      <c r="B10" s="333"/>
      <c r="C10" s="359"/>
      <c r="D10" s="331"/>
      <c r="E10" s="11" t="s">
        <v>18</v>
      </c>
      <c r="F10" s="9">
        <v>788.97</v>
      </c>
      <c r="G10" s="9">
        <v>0</v>
      </c>
      <c r="H10" s="10"/>
    </row>
    <row r="11" spans="1:8" ht="18" x14ac:dyDescent="0.3">
      <c r="A11" s="333"/>
      <c r="B11" s="333"/>
      <c r="C11" s="359"/>
      <c r="D11" s="331"/>
      <c r="E11" s="8" t="s">
        <v>15</v>
      </c>
      <c r="F11" s="9">
        <v>104.75</v>
      </c>
      <c r="G11" s="9">
        <v>0</v>
      </c>
      <c r="H11" s="10"/>
    </row>
    <row r="12" spans="1:8" ht="18" x14ac:dyDescent="0.3">
      <c r="A12" s="333"/>
      <c r="B12" s="333"/>
      <c r="C12" s="359"/>
      <c r="D12" s="331"/>
      <c r="E12" s="11" t="s">
        <v>19</v>
      </c>
      <c r="F12" s="9">
        <v>0</v>
      </c>
      <c r="G12" s="9">
        <v>0</v>
      </c>
      <c r="H12" s="10"/>
    </row>
    <row r="13" spans="1:8" ht="18" x14ac:dyDescent="0.3">
      <c r="A13" s="333"/>
      <c r="B13" s="333"/>
      <c r="C13" s="359"/>
      <c r="D13" s="331"/>
      <c r="E13" s="8" t="s">
        <v>15</v>
      </c>
      <c r="F13" s="9">
        <v>0</v>
      </c>
      <c r="G13" s="9">
        <v>0</v>
      </c>
      <c r="H13" s="10"/>
    </row>
    <row r="14" spans="1:8" ht="18" x14ac:dyDescent="0.3">
      <c r="A14" s="333"/>
      <c r="B14" s="333"/>
      <c r="C14" s="359"/>
      <c r="D14" s="331"/>
      <c r="E14" s="11" t="s">
        <v>20</v>
      </c>
      <c r="F14" s="9">
        <f>F4+F6+F8+F10+F12</f>
        <v>903.47</v>
      </c>
      <c r="G14" s="9">
        <f>G4+G6+G8+G10+G12</f>
        <v>0</v>
      </c>
      <c r="H14" s="10"/>
    </row>
    <row r="15" spans="1:8" ht="18" x14ac:dyDescent="0.3">
      <c r="A15" s="333"/>
      <c r="B15" s="333"/>
      <c r="C15" s="359"/>
      <c r="D15" s="331"/>
      <c r="E15" s="12" t="s">
        <v>15</v>
      </c>
      <c r="F15" s="13">
        <f>F5+F7+F9+F11+F13</f>
        <v>121.02</v>
      </c>
      <c r="G15" s="13">
        <f>G5+G7+G9+G11+G13</f>
        <v>0</v>
      </c>
      <c r="H15" s="14"/>
    </row>
    <row r="16" spans="1:8" x14ac:dyDescent="0.3">
      <c r="A16" s="333"/>
      <c r="B16" s="333"/>
      <c r="C16" s="15"/>
      <c r="D16" s="16"/>
      <c r="E16" s="5" t="s">
        <v>14</v>
      </c>
      <c r="F16" s="17">
        <f t="shared" ref="F16:G27" si="0">F4</f>
        <v>0</v>
      </c>
      <c r="G16" s="17">
        <f t="shared" si="0"/>
        <v>0</v>
      </c>
      <c r="H16" s="7"/>
    </row>
    <row r="17" spans="1:8" x14ac:dyDescent="0.3">
      <c r="A17" s="333"/>
      <c r="B17" s="333"/>
      <c r="C17" s="18"/>
      <c r="D17" s="19"/>
      <c r="E17" s="8" t="s">
        <v>15</v>
      </c>
      <c r="F17" s="20">
        <f t="shared" si="0"/>
        <v>0</v>
      </c>
      <c r="G17" s="20">
        <f t="shared" si="0"/>
        <v>0</v>
      </c>
      <c r="H17" s="10"/>
    </row>
    <row r="18" spans="1:8" x14ac:dyDescent="0.3">
      <c r="A18" s="333"/>
      <c r="B18" s="333"/>
      <c r="C18" s="18"/>
      <c r="D18" s="19"/>
      <c r="E18" s="11" t="s">
        <v>16</v>
      </c>
      <c r="F18" s="20">
        <f t="shared" si="0"/>
        <v>114.5</v>
      </c>
      <c r="G18" s="20">
        <f t="shared" si="0"/>
        <v>0</v>
      </c>
      <c r="H18" s="10"/>
    </row>
    <row r="19" spans="1:8" x14ac:dyDescent="0.3">
      <c r="A19" s="333"/>
      <c r="B19" s="333"/>
      <c r="C19" s="18"/>
      <c r="D19" s="19"/>
      <c r="E19" s="8" t="s">
        <v>15</v>
      </c>
      <c r="F19" s="20">
        <f t="shared" si="0"/>
        <v>16.27</v>
      </c>
      <c r="G19" s="20">
        <f t="shared" si="0"/>
        <v>0</v>
      </c>
      <c r="H19" s="10"/>
    </row>
    <row r="20" spans="1:8" x14ac:dyDescent="0.3">
      <c r="A20" s="333"/>
      <c r="B20" s="333"/>
      <c r="C20" s="18"/>
      <c r="D20" s="19"/>
      <c r="E20" s="11" t="s">
        <v>17</v>
      </c>
      <c r="F20" s="20">
        <f t="shared" si="0"/>
        <v>0</v>
      </c>
      <c r="G20" s="20">
        <f t="shared" si="0"/>
        <v>0</v>
      </c>
      <c r="H20" s="10"/>
    </row>
    <row r="21" spans="1:8" x14ac:dyDescent="0.3">
      <c r="A21" s="333"/>
      <c r="B21" s="333"/>
      <c r="C21" s="18"/>
      <c r="D21" s="19"/>
      <c r="E21" s="8" t="s">
        <v>15</v>
      </c>
      <c r="F21" s="20">
        <f t="shared" si="0"/>
        <v>0</v>
      </c>
      <c r="G21" s="20">
        <f t="shared" si="0"/>
        <v>0</v>
      </c>
      <c r="H21" s="10"/>
    </row>
    <row r="22" spans="1:8" ht="27.6" x14ac:dyDescent="0.3">
      <c r="A22" s="333"/>
      <c r="B22" s="333"/>
      <c r="C22" s="18"/>
      <c r="D22" s="19"/>
      <c r="E22" s="11" t="s">
        <v>18</v>
      </c>
      <c r="F22" s="20">
        <f t="shared" si="0"/>
        <v>788.97</v>
      </c>
      <c r="G22" s="20">
        <f t="shared" si="0"/>
        <v>0</v>
      </c>
      <c r="H22" s="10"/>
    </row>
    <row r="23" spans="1:8" x14ac:dyDescent="0.3">
      <c r="A23" s="333"/>
      <c r="B23" s="333"/>
      <c r="C23" s="18"/>
      <c r="D23" s="19"/>
      <c r="E23" s="8" t="s">
        <v>15</v>
      </c>
      <c r="F23" s="20">
        <f t="shared" si="0"/>
        <v>104.75</v>
      </c>
      <c r="G23" s="20">
        <f t="shared" si="0"/>
        <v>0</v>
      </c>
      <c r="H23" s="10"/>
    </row>
    <row r="24" spans="1:8" x14ac:dyDescent="0.3">
      <c r="A24" s="333"/>
      <c r="B24" s="333"/>
      <c r="C24" s="18"/>
      <c r="D24" s="19"/>
      <c r="E24" s="11" t="s">
        <v>19</v>
      </c>
      <c r="F24" s="20">
        <f t="shared" si="0"/>
        <v>0</v>
      </c>
      <c r="G24" s="20">
        <f t="shared" si="0"/>
        <v>0</v>
      </c>
      <c r="H24" s="10"/>
    </row>
    <row r="25" spans="1:8" x14ac:dyDescent="0.3">
      <c r="A25" s="333"/>
      <c r="B25" s="333"/>
      <c r="C25" s="18"/>
      <c r="D25" s="19"/>
      <c r="E25" s="8" t="s">
        <v>15</v>
      </c>
      <c r="F25" s="20">
        <f t="shared" si="0"/>
        <v>0</v>
      </c>
      <c r="G25" s="20">
        <f t="shared" si="0"/>
        <v>0</v>
      </c>
      <c r="H25" s="10"/>
    </row>
    <row r="26" spans="1:8" ht="27.6" x14ac:dyDescent="0.3">
      <c r="A26" s="333"/>
      <c r="B26" s="333"/>
      <c r="C26" s="18"/>
      <c r="D26" s="19"/>
      <c r="E26" s="11" t="s">
        <v>21</v>
      </c>
      <c r="F26" s="20">
        <f t="shared" si="0"/>
        <v>903.47</v>
      </c>
      <c r="G26" s="20">
        <f t="shared" si="0"/>
        <v>0</v>
      </c>
      <c r="H26" s="10"/>
    </row>
    <row r="27" spans="1:8" x14ac:dyDescent="0.3">
      <c r="A27" s="333"/>
      <c r="B27" s="333"/>
      <c r="C27" s="21"/>
      <c r="D27" s="22"/>
      <c r="E27" s="23" t="s">
        <v>15</v>
      </c>
      <c r="F27" s="24">
        <f t="shared" si="0"/>
        <v>121.02</v>
      </c>
      <c r="G27" s="24">
        <f t="shared" si="0"/>
        <v>0</v>
      </c>
      <c r="H27" s="25"/>
    </row>
    <row r="28" spans="1:8" ht="15.75" customHeight="1" x14ac:dyDescent="0.3">
      <c r="A28" s="345" t="s">
        <v>22</v>
      </c>
      <c r="B28" s="379" t="s">
        <v>23</v>
      </c>
      <c r="C28" s="342" t="s">
        <v>24</v>
      </c>
      <c r="D28" s="342" t="s">
        <v>25</v>
      </c>
      <c r="E28" s="27" t="s">
        <v>14</v>
      </c>
      <c r="F28" s="28">
        <v>0</v>
      </c>
      <c r="G28" s="28">
        <v>0</v>
      </c>
      <c r="H28" s="28"/>
    </row>
    <row r="29" spans="1:8" x14ac:dyDescent="0.3">
      <c r="A29" s="345"/>
      <c r="B29" s="379"/>
      <c r="C29" s="342"/>
      <c r="D29" s="342"/>
      <c r="E29" s="8" t="s">
        <v>15</v>
      </c>
      <c r="F29" s="29">
        <v>0</v>
      </c>
      <c r="G29" s="29">
        <v>0</v>
      </c>
      <c r="H29" s="29"/>
    </row>
    <row r="30" spans="1:8" x14ac:dyDescent="0.3">
      <c r="A30" s="345"/>
      <c r="B30" s="379"/>
      <c r="C30" s="342"/>
      <c r="D30" s="342"/>
      <c r="E30" s="11" t="s">
        <v>16</v>
      </c>
      <c r="F30" s="29">
        <v>11.7</v>
      </c>
      <c r="G30" s="29">
        <v>0</v>
      </c>
      <c r="H30" s="29"/>
    </row>
    <row r="31" spans="1:8" x14ac:dyDescent="0.3">
      <c r="A31" s="345"/>
      <c r="B31" s="379"/>
      <c r="C31" s="342"/>
      <c r="D31" s="342"/>
      <c r="E31" s="8" t="s">
        <v>15</v>
      </c>
      <c r="F31" s="29">
        <v>1.7</v>
      </c>
      <c r="G31" s="29">
        <v>0</v>
      </c>
      <c r="H31" s="29"/>
    </row>
    <row r="32" spans="1:8" x14ac:dyDescent="0.3">
      <c r="A32" s="345"/>
      <c r="B32" s="379"/>
      <c r="C32" s="342"/>
      <c r="D32" s="342"/>
      <c r="E32" s="11" t="s">
        <v>17</v>
      </c>
      <c r="F32" s="29">
        <v>0</v>
      </c>
      <c r="G32" s="29">
        <v>0</v>
      </c>
      <c r="H32" s="29"/>
    </row>
    <row r="33" spans="1:8" x14ac:dyDescent="0.3">
      <c r="A33" s="345"/>
      <c r="B33" s="379"/>
      <c r="C33" s="342"/>
      <c r="D33" s="342"/>
      <c r="E33" s="8" t="s">
        <v>15</v>
      </c>
      <c r="F33" s="29">
        <v>0</v>
      </c>
      <c r="G33" s="29">
        <v>0</v>
      </c>
      <c r="H33" s="29"/>
    </row>
    <row r="34" spans="1:8" ht="27.6" x14ac:dyDescent="0.3">
      <c r="A34" s="345"/>
      <c r="B34" s="379"/>
      <c r="C34" s="342"/>
      <c r="D34" s="342"/>
      <c r="E34" s="11" t="s">
        <v>18</v>
      </c>
      <c r="F34" s="29">
        <v>0</v>
      </c>
      <c r="G34" s="29">
        <v>0</v>
      </c>
      <c r="H34" s="29"/>
    </row>
    <row r="35" spans="1:8" x14ac:dyDescent="0.3">
      <c r="A35" s="345"/>
      <c r="B35" s="379"/>
      <c r="C35" s="342"/>
      <c r="D35" s="342"/>
      <c r="E35" s="8" t="s">
        <v>15</v>
      </c>
      <c r="F35" s="29">
        <v>0</v>
      </c>
      <c r="G35" s="29">
        <v>0</v>
      </c>
      <c r="H35" s="29"/>
    </row>
    <row r="36" spans="1:8" x14ac:dyDescent="0.3">
      <c r="A36" s="345"/>
      <c r="B36" s="379"/>
      <c r="C36" s="342"/>
      <c r="D36" s="342"/>
      <c r="E36" s="11" t="s">
        <v>19</v>
      </c>
      <c r="F36" s="29">
        <v>0</v>
      </c>
      <c r="G36" s="29">
        <v>0</v>
      </c>
      <c r="H36" s="29"/>
    </row>
    <row r="37" spans="1:8" x14ac:dyDescent="0.3">
      <c r="A37" s="345"/>
      <c r="B37" s="379"/>
      <c r="C37" s="342"/>
      <c r="D37" s="342"/>
      <c r="E37" s="8" t="s">
        <v>15</v>
      </c>
      <c r="F37" s="29">
        <v>0</v>
      </c>
      <c r="G37" s="29">
        <v>0</v>
      </c>
      <c r="H37" s="29"/>
    </row>
    <row r="38" spans="1:8" x14ac:dyDescent="0.3">
      <c r="A38" s="345"/>
      <c r="B38" s="379"/>
      <c r="C38" s="342"/>
      <c r="D38" s="342"/>
      <c r="E38" s="11" t="s">
        <v>20</v>
      </c>
      <c r="F38" s="29">
        <f>F28+F30+F32+F34+F36</f>
        <v>11.7</v>
      </c>
      <c r="G38" s="29">
        <f>G28+G30+G32+G34+G36</f>
        <v>0</v>
      </c>
      <c r="H38" s="29"/>
    </row>
    <row r="39" spans="1:8" x14ac:dyDescent="0.3">
      <c r="A39" s="345"/>
      <c r="B39" s="379"/>
      <c r="C39" s="342"/>
      <c r="D39" s="342"/>
      <c r="E39" s="8" t="s">
        <v>15</v>
      </c>
      <c r="F39" s="29">
        <f>F29+F31+F33+F35+F37</f>
        <v>1.7</v>
      </c>
      <c r="G39" s="29">
        <f>G29+G31+G33+G35+G37</f>
        <v>0</v>
      </c>
      <c r="H39" s="29"/>
    </row>
    <row r="40" spans="1:8" ht="15.75" customHeight="1" x14ac:dyDescent="0.3">
      <c r="A40" s="345"/>
      <c r="B40" s="379"/>
      <c r="C40" s="361" t="s">
        <v>26</v>
      </c>
      <c r="D40" s="338" t="s">
        <v>27</v>
      </c>
      <c r="E40" s="11" t="s">
        <v>14</v>
      </c>
      <c r="F40" s="29">
        <v>66</v>
      </c>
      <c r="G40" s="29">
        <v>66</v>
      </c>
      <c r="H40" s="29"/>
    </row>
    <row r="41" spans="1:8" x14ac:dyDescent="0.3">
      <c r="A41" s="345"/>
      <c r="B41" s="379"/>
      <c r="C41" s="361"/>
      <c r="D41" s="338"/>
      <c r="E41" s="8" t="s">
        <v>15</v>
      </c>
      <c r="F41" s="29">
        <v>66</v>
      </c>
      <c r="G41" s="29">
        <v>66</v>
      </c>
      <c r="H41" s="29"/>
    </row>
    <row r="42" spans="1:8" x14ac:dyDescent="0.3">
      <c r="A42" s="345"/>
      <c r="B42" s="379"/>
      <c r="C42" s="361"/>
      <c r="D42" s="338"/>
      <c r="E42" s="11" t="s">
        <v>16</v>
      </c>
      <c r="F42" s="29">
        <v>8.1</v>
      </c>
      <c r="G42" s="29">
        <v>8.1</v>
      </c>
      <c r="H42" s="29"/>
    </row>
    <row r="43" spans="1:8" x14ac:dyDescent="0.3">
      <c r="A43" s="345"/>
      <c r="B43" s="379"/>
      <c r="C43" s="361"/>
      <c r="D43" s="338"/>
      <c r="E43" s="8" t="s">
        <v>15</v>
      </c>
      <c r="F43" s="29">
        <v>8.1</v>
      </c>
      <c r="G43" s="29">
        <v>8.1</v>
      </c>
      <c r="H43" s="29"/>
    </row>
    <row r="44" spans="1:8" x14ac:dyDescent="0.3">
      <c r="A44" s="345"/>
      <c r="B44" s="379"/>
      <c r="C44" s="361"/>
      <c r="D44" s="338"/>
      <c r="E44" s="11" t="s">
        <v>17</v>
      </c>
      <c r="F44" s="29">
        <v>0</v>
      </c>
      <c r="G44" s="29">
        <v>0</v>
      </c>
      <c r="H44" s="29"/>
    </row>
    <row r="45" spans="1:8" x14ac:dyDescent="0.3">
      <c r="A45" s="345"/>
      <c r="B45" s="379"/>
      <c r="C45" s="361"/>
      <c r="D45" s="338"/>
      <c r="E45" s="8" t="s">
        <v>15</v>
      </c>
      <c r="F45" s="29">
        <v>0</v>
      </c>
      <c r="G45" s="29">
        <v>0</v>
      </c>
      <c r="H45" s="29"/>
    </row>
    <row r="46" spans="1:8" ht="27.6" x14ac:dyDescent="0.3">
      <c r="A46" s="345"/>
      <c r="B46" s="379"/>
      <c r="C46" s="361"/>
      <c r="D46" s="338"/>
      <c r="E46" s="11" t="s">
        <v>18</v>
      </c>
      <c r="F46" s="29">
        <v>0</v>
      </c>
      <c r="G46" s="29">
        <v>0</v>
      </c>
      <c r="H46" s="29"/>
    </row>
    <row r="47" spans="1:8" x14ac:dyDescent="0.3">
      <c r="A47" s="345"/>
      <c r="B47" s="379"/>
      <c r="C47" s="361"/>
      <c r="D47" s="338"/>
      <c r="E47" s="8" t="s">
        <v>15</v>
      </c>
      <c r="F47" s="29">
        <v>0</v>
      </c>
      <c r="G47" s="29">
        <v>0</v>
      </c>
      <c r="H47" s="29"/>
    </row>
    <row r="48" spans="1:8" x14ac:dyDescent="0.3">
      <c r="A48" s="345"/>
      <c r="B48" s="379"/>
      <c r="C48" s="361"/>
      <c r="D48" s="338"/>
      <c r="E48" s="11" t="s">
        <v>19</v>
      </c>
      <c r="F48" s="29">
        <v>0</v>
      </c>
      <c r="G48" s="29">
        <v>0</v>
      </c>
      <c r="H48" s="29"/>
    </row>
    <row r="49" spans="1:8" x14ac:dyDescent="0.3">
      <c r="A49" s="345"/>
      <c r="B49" s="379"/>
      <c r="C49" s="361"/>
      <c r="D49" s="338"/>
      <c r="E49" s="8" t="s">
        <v>15</v>
      </c>
      <c r="F49" s="29">
        <v>0</v>
      </c>
      <c r="G49" s="29">
        <v>0</v>
      </c>
      <c r="H49" s="29"/>
    </row>
    <row r="50" spans="1:8" x14ac:dyDescent="0.3">
      <c r="A50" s="345"/>
      <c r="B50" s="379"/>
      <c r="C50" s="361"/>
      <c r="D50" s="338"/>
      <c r="E50" s="11" t="s">
        <v>20</v>
      </c>
      <c r="F50" s="29">
        <f>F40+F42+F44+F46+F48</f>
        <v>74.099999999999994</v>
      </c>
      <c r="G50" s="29">
        <f>G40+G42+G44+G46+G48</f>
        <v>74.099999999999994</v>
      </c>
      <c r="H50" s="29"/>
    </row>
    <row r="51" spans="1:8" x14ac:dyDescent="0.3">
      <c r="A51" s="345"/>
      <c r="B51" s="379"/>
      <c r="C51" s="361"/>
      <c r="D51" s="338"/>
      <c r="E51" s="8" t="s">
        <v>15</v>
      </c>
      <c r="F51" s="29">
        <f>F41+F43+F45+F47+F49</f>
        <v>74.099999999999994</v>
      </c>
      <c r="G51" s="29">
        <f>G41+G43+G45+G47+G49</f>
        <v>74.099999999999994</v>
      </c>
      <c r="H51" s="29"/>
    </row>
    <row r="52" spans="1:8" ht="15.75" customHeight="1" x14ac:dyDescent="0.3">
      <c r="A52" s="345"/>
      <c r="B52" s="379"/>
      <c r="C52" s="361"/>
      <c r="D52" s="338" t="s">
        <v>28</v>
      </c>
      <c r="E52" s="11" t="s">
        <v>14</v>
      </c>
      <c r="F52" s="29">
        <v>102.3</v>
      </c>
      <c r="G52" s="29">
        <v>102.3</v>
      </c>
      <c r="H52" s="29"/>
    </row>
    <row r="53" spans="1:8" x14ac:dyDescent="0.3">
      <c r="A53" s="345"/>
      <c r="B53" s="379"/>
      <c r="C53" s="361"/>
      <c r="D53" s="361"/>
      <c r="E53" s="8" t="s">
        <v>15</v>
      </c>
      <c r="F53" s="29">
        <v>0</v>
      </c>
      <c r="G53" s="29">
        <v>0</v>
      </c>
      <c r="H53" s="29"/>
    </row>
    <row r="54" spans="1:8" x14ac:dyDescent="0.3">
      <c r="A54" s="345"/>
      <c r="B54" s="379"/>
      <c r="C54" s="361"/>
      <c r="D54" s="361"/>
      <c r="E54" s="11" t="s">
        <v>16</v>
      </c>
      <c r="F54" s="29">
        <v>12.7</v>
      </c>
      <c r="G54" s="29">
        <v>12.7</v>
      </c>
      <c r="H54" s="29"/>
    </row>
    <row r="55" spans="1:8" x14ac:dyDescent="0.3">
      <c r="A55" s="345"/>
      <c r="B55" s="379"/>
      <c r="C55" s="361"/>
      <c r="D55" s="361"/>
      <c r="E55" s="8" t="s">
        <v>15</v>
      </c>
      <c r="F55" s="29">
        <v>0</v>
      </c>
      <c r="G55" s="29">
        <v>0</v>
      </c>
      <c r="H55" s="29"/>
    </row>
    <row r="56" spans="1:8" x14ac:dyDescent="0.3">
      <c r="A56" s="345"/>
      <c r="B56" s="379"/>
      <c r="C56" s="361"/>
      <c r="D56" s="361"/>
      <c r="E56" s="11" t="s">
        <v>17</v>
      </c>
      <c r="F56" s="29">
        <v>0</v>
      </c>
      <c r="G56" s="29">
        <v>0</v>
      </c>
      <c r="H56" s="29"/>
    </row>
    <row r="57" spans="1:8" x14ac:dyDescent="0.3">
      <c r="A57" s="345"/>
      <c r="B57" s="379"/>
      <c r="C57" s="361"/>
      <c r="D57" s="361"/>
      <c r="E57" s="8" t="s">
        <v>15</v>
      </c>
      <c r="F57" s="29">
        <v>0</v>
      </c>
      <c r="G57" s="29">
        <v>0</v>
      </c>
      <c r="H57" s="29"/>
    </row>
    <row r="58" spans="1:8" ht="27.6" x14ac:dyDescent="0.3">
      <c r="A58" s="345"/>
      <c r="B58" s="379"/>
      <c r="C58" s="361"/>
      <c r="D58" s="361"/>
      <c r="E58" s="11" t="s">
        <v>18</v>
      </c>
      <c r="F58" s="29">
        <v>0</v>
      </c>
      <c r="G58" s="29">
        <v>0</v>
      </c>
      <c r="H58" s="29"/>
    </row>
    <row r="59" spans="1:8" x14ac:dyDescent="0.3">
      <c r="A59" s="345"/>
      <c r="B59" s="379"/>
      <c r="C59" s="361"/>
      <c r="D59" s="361"/>
      <c r="E59" s="8" t="s">
        <v>15</v>
      </c>
      <c r="F59" s="29">
        <v>0</v>
      </c>
      <c r="G59" s="29">
        <v>0</v>
      </c>
      <c r="H59" s="29"/>
    </row>
    <row r="60" spans="1:8" x14ac:dyDescent="0.3">
      <c r="A60" s="345"/>
      <c r="B60" s="379"/>
      <c r="C60" s="361"/>
      <c r="D60" s="361"/>
      <c r="E60" s="11" t="s">
        <v>19</v>
      </c>
      <c r="F60" s="29">
        <v>0</v>
      </c>
      <c r="G60" s="29">
        <v>0</v>
      </c>
      <c r="H60" s="29"/>
    </row>
    <row r="61" spans="1:8" x14ac:dyDescent="0.3">
      <c r="A61" s="345"/>
      <c r="B61" s="379"/>
      <c r="C61" s="361"/>
      <c r="D61" s="361"/>
      <c r="E61" s="8" t="s">
        <v>15</v>
      </c>
      <c r="F61" s="29">
        <v>0</v>
      </c>
      <c r="G61" s="29">
        <v>0</v>
      </c>
      <c r="H61" s="29"/>
    </row>
    <row r="62" spans="1:8" x14ac:dyDescent="0.3">
      <c r="A62" s="345"/>
      <c r="B62" s="379"/>
      <c r="C62" s="361"/>
      <c r="D62" s="361"/>
      <c r="E62" s="11" t="s">
        <v>20</v>
      </c>
      <c r="F62" s="29">
        <f>F52+F54+F56+F58+F60</f>
        <v>115</v>
      </c>
      <c r="G62" s="29">
        <f>G52+G54+G56+G58+G60</f>
        <v>115</v>
      </c>
      <c r="H62" s="29"/>
    </row>
    <row r="63" spans="1:8" x14ac:dyDescent="0.3">
      <c r="A63" s="345"/>
      <c r="B63" s="379"/>
      <c r="C63" s="361"/>
      <c r="D63" s="361"/>
      <c r="E63" s="8" t="s">
        <v>15</v>
      </c>
      <c r="F63" s="29">
        <f>F53+F55+F57+F59+F61</f>
        <v>0</v>
      </c>
      <c r="G63" s="29">
        <f>G53+G55+G57+G59+G61</f>
        <v>0</v>
      </c>
      <c r="H63" s="29"/>
    </row>
    <row r="64" spans="1:8" ht="15.75" customHeight="1" x14ac:dyDescent="0.3">
      <c r="A64" s="345"/>
      <c r="B64" s="379"/>
      <c r="C64" s="361"/>
      <c r="D64" s="361" t="s">
        <v>29</v>
      </c>
      <c r="E64" s="11" t="s">
        <v>14</v>
      </c>
      <c r="F64" s="29">
        <v>102.3</v>
      </c>
      <c r="G64" s="29">
        <v>102.3</v>
      </c>
      <c r="H64" s="29"/>
    </row>
    <row r="65" spans="1:8" x14ac:dyDescent="0.3">
      <c r="A65" s="345"/>
      <c r="B65" s="379"/>
      <c r="C65" s="361"/>
      <c r="D65" s="361"/>
      <c r="E65" s="8" t="s">
        <v>15</v>
      </c>
      <c r="F65" s="29">
        <v>0</v>
      </c>
      <c r="G65" s="29">
        <v>0</v>
      </c>
      <c r="H65" s="29"/>
    </row>
    <row r="66" spans="1:8" x14ac:dyDescent="0.3">
      <c r="A66" s="345"/>
      <c r="B66" s="379"/>
      <c r="C66" s="361"/>
      <c r="D66" s="361"/>
      <c r="E66" s="11" t="s">
        <v>16</v>
      </c>
      <c r="F66" s="29">
        <v>12.7</v>
      </c>
      <c r="G66" s="29">
        <v>12.7</v>
      </c>
      <c r="H66" s="29"/>
    </row>
    <row r="67" spans="1:8" x14ac:dyDescent="0.3">
      <c r="A67" s="345"/>
      <c r="B67" s="379"/>
      <c r="C67" s="361"/>
      <c r="D67" s="361"/>
      <c r="E67" s="8" t="s">
        <v>15</v>
      </c>
      <c r="F67" s="29">
        <v>0</v>
      </c>
      <c r="G67" s="29">
        <v>0</v>
      </c>
      <c r="H67" s="29"/>
    </row>
    <row r="68" spans="1:8" x14ac:dyDescent="0.3">
      <c r="A68" s="345"/>
      <c r="B68" s="379"/>
      <c r="C68" s="361"/>
      <c r="D68" s="361"/>
      <c r="E68" s="11" t="s">
        <v>17</v>
      </c>
      <c r="F68" s="29">
        <v>0</v>
      </c>
      <c r="G68" s="29">
        <v>0</v>
      </c>
      <c r="H68" s="29"/>
    </row>
    <row r="69" spans="1:8" x14ac:dyDescent="0.3">
      <c r="A69" s="345"/>
      <c r="B69" s="379"/>
      <c r="C69" s="361"/>
      <c r="D69" s="361"/>
      <c r="E69" s="8" t="s">
        <v>15</v>
      </c>
      <c r="F69" s="29">
        <v>0</v>
      </c>
      <c r="G69" s="29">
        <v>0</v>
      </c>
      <c r="H69" s="29"/>
    </row>
    <row r="70" spans="1:8" ht="27.6" x14ac:dyDescent="0.3">
      <c r="A70" s="345"/>
      <c r="B70" s="379"/>
      <c r="C70" s="361"/>
      <c r="D70" s="361"/>
      <c r="E70" s="11" t="s">
        <v>18</v>
      </c>
      <c r="F70" s="29">
        <v>0</v>
      </c>
      <c r="G70" s="29">
        <v>0</v>
      </c>
      <c r="H70" s="29"/>
    </row>
    <row r="71" spans="1:8" x14ac:dyDescent="0.3">
      <c r="A71" s="345"/>
      <c r="B71" s="379"/>
      <c r="C71" s="361"/>
      <c r="D71" s="361"/>
      <c r="E71" s="8" t="s">
        <v>15</v>
      </c>
      <c r="F71" s="29">
        <v>0</v>
      </c>
      <c r="G71" s="29">
        <v>0</v>
      </c>
      <c r="H71" s="29"/>
    </row>
    <row r="72" spans="1:8" x14ac:dyDescent="0.3">
      <c r="A72" s="345"/>
      <c r="B72" s="379"/>
      <c r="C72" s="361"/>
      <c r="D72" s="361"/>
      <c r="E72" s="11" t="s">
        <v>19</v>
      </c>
      <c r="F72" s="29">
        <v>0</v>
      </c>
      <c r="G72" s="29">
        <v>0</v>
      </c>
      <c r="H72" s="29"/>
    </row>
    <row r="73" spans="1:8" x14ac:dyDescent="0.3">
      <c r="A73" s="345"/>
      <c r="B73" s="379"/>
      <c r="C73" s="361"/>
      <c r="D73" s="361"/>
      <c r="E73" s="8" t="s">
        <v>15</v>
      </c>
      <c r="F73" s="29">
        <v>0</v>
      </c>
      <c r="G73" s="29">
        <v>0</v>
      </c>
      <c r="H73" s="29"/>
    </row>
    <row r="74" spans="1:8" x14ac:dyDescent="0.3">
      <c r="A74" s="345"/>
      <c r="B74" s="379"/>
      <c r="C74" s="361"/>
      <c r="D74" s="361"/>
      <c r="E74" s="11" t="s">
        <v>20</v>
      </c>
      <c r="F74" s="29">
        <f>F64+F66+F68+F70+F72</f>
        <v>115</v>
      </c>
      <c r="G74" s="29">
        <f>G64+G66+G68+G70+G72</f>
        <v>115</v>
      </c>
      <c r="H74" s="29"/>
    </row>
    <row r="75" spans="1:8" x14ac:dyDescent="0.3">
      <c r="A75" s="345"/>
      <c r="B75" s="379"/>
      <c r="C75" s="361"/>
      <c r="D75" s="361"/>
      <c r="E75" s="12" t="s">
        <v>15</v>
      </c>
      <c r="F75" s="31">
        <f>F65+F67+F69+F71+F73</f>
        <v>0</v>
      </c>
      <c r="G75" s="31">
        <f>G65+G67+G69+G71+G73</f>
        <v>0</v>
      </c>
      <c r="H75" s="31"/>
    </row>
    <row r="76" spans="1:8" x14ac:dyDescent="0.3">
      <c r="A76" s="345"/>
      <c r="B76" s="379"/>
      <c r="C76" s="15"/>
      <c r="D76" s="16"/>
      <c r="E76" s="5" t="s">
        <v>14</v>
      </c>
      <c r="F76" s="32">
        <f t="shared" ref="F76:G87" si="1">F28+F40+F52+F64</f>
        <v>270.60000000000002</v>
      </c>
      <c r="G76" s="33">
        <f t="shared" si="1"/>
        <v>270.60000000000002</v>
      </c>
      <c r="H76" s="7"/>
    </row>
    <row r="77" spans="1:8" x14ac:dyDescent="0.3">
      <c r="A77" s="345"/>
      <c r="B77" s="379"/>
      <c r="C77" s="18"/>
      <c r="D77" s="19"/>
      <c r="E77" s="8" t="s">
        <v>15</v>
      </c>
      <c r="F77" s="34">
        <f t="shared" si="1"/>
        <v>66</v>
      </c>
      <c r="G77" s="34">
        <f t="shared" si="1"/>
        <v>66</v>
      </c>
      <c r="H77" s="10"/>
    </row>
    <row r="78" spans="1:8" x14ac:dyDescent="0.3">
      <c r="A78" s="345"/>
      <c r="B78" s="379"/>
      <c r="C78" s="18"/>
      <c r="D78" s="19"/>
      <c r="E78" s="11" t="s">
        <v>16</v>
      </c>
      <c r="F78" s="34">
        <f t="shared" si="1"/>
        <v>45.2</v>
      </c>
      <c r="G78" s="34">
        <f t="shared" si="1"/>
        <v>33.5</v>
      </c>
      <c r="H78" s="10"/>
    </row>
    <row r="79" spans="1:8" x14ac:dyDescent="0.3">
      <c r="A79" s="345"/>
      <c r="B79" s="379"/>
      <c r="C79" s="18"/>
      <c r="D79" s="19"/>
      <c r="E79" s="8" t="s">
        <v>15</v>
      </c>
      <c r="F79" s="35">
        <f t="shared" si="1"/>
        <v>9.7999999999999989</v>
      </c>
      <c r="G79" s="34">
        <f t="shared" si="1"/>
        <v>8.1</v>
      </c>
      <c r="H79" s="10"/>
    </row>
    <row r="80" spans="1:8" x14ac:dyDescent="0.3">
      <c r="A80" s="345"/>
      <c r="B80" s="379"/>
      <c r="C80" s="18"/>
      <c r="D80" s="19"/>
      <c r="E80" s="11" t="s">
        <v>17</v>
      </c>
      <c r="F80" s="35">
        <f t="shared" si="1"/>
        <v>0</v>
      </c>
      <c r="G80" s="35">
        <f t="shared" si="1"/>
        <v>0</v>
      </c>
      <c r="H80" s="10"/>
    </row>
    <row r="81" spans="1:8" x14ac:dyDescent="0.3">
      <c r="A81" s="345"/>
      <c r="B81" s="379"/>
      <c r="C81" s="18"/>
      <c r="D81" s="19"/>
      <c r="E81" s="8" t="s">
        <v>15</v>
      </c>
      <c r="F81" s="35">
        <f t="shared" si="1"/>
        <v>0</v>
      </c>
      <c r="G81" s="35">
        <f t="shared" si="1"/>
        <v>0</v>
      </c>
      <c r="H81" s="10"/>
    </row>
    <row r="82" spans="1:8" ht="27.6" x14ac:dyDescent="0.3">
      <c r="A82" s="345"/>
      <c r="B82" s="379"/>
      <c r="C82" s="18"/>
      <c r="D82" s="19"/>
      <c r="E82" s="11" t="s">
        <v>18</v>
      </c>
      <c r="F82" s="35">
        <f t="shared" si="1"/>
        <v>0</v>
      </c>
      <c r="G82" s="35">
        <f t="shared" si="1"/>
        <v>0</v>
      </c>
      <c r="H82" s="10"/>
    </row>
    <row r="83" spans="1:8" x14ac:dyDescent="0.3">
      <c r="A83" s="345"/>
      <c r="B83" s="379"/>
      <c r="C83" s="18"/>
      <c r="D83" s="19"/>
      <c r="E83" s="8" t="s">
        <v>15</v>
      </c>
      <c r="F83" s="35">
        <f t="shared" si="1"/>
        <v>0</v>
      </c>
      <c r="G83" s="35">
        <f t="shared" si="1"/>
        <v>0</v>
      </c>
      <c r="H83" s="10"/>
    </row>
    <row r="84" spans="1:8" x14ac:dyDescent="0.3">
      <c r="A84" s="345"/>
      <c r="B84" s="379"/>
      <c r="C84" s="18"/>
      <c r="D84" s="19"/>
      <c r="E84" s="11" t="s">
        <v>19</v>
      </c>
      <c r="F84" s="35">
        <f t="shared" si="1"/>
        <v>0</v>
      </c>
      <c r="G84" s="35">
        <f t="shared" si="1"/>
        <v>0</v>
      </c>
      <c r="H84" s="10"/>
    </row>
    <row r="85" spans="1:8" x14ac:dyDescent="0.3">
      <c r="A85" s="345"/>
      <c r="B85" s="379"/>
      <c r="C85" s="18"/>
      <c r="D85" s="19"/>
      <c r="E85" s="8" t="s">
        <v>15</v>
      </c>
      <c r="F85" s="35">
        <f t="shared" si="1"/>
        <v>0</v>
      </c>
      <c r="G85" s="35">
        <f t="shared" si="1"/>
        <v>0</v>
      </c>
      <c r="H85" s="10"/>
    </row>
    <row r="86" spans="1:8" ht="27.6" x14ac:dyDescent="0.3">
      <c r="A86" s="345"/>
      <c r="B86" s="379"/>
      <c r="C86" s="18"/>
      <c r="D86" s="19"/>
      <c r="E86" s="11" t="s">
        <v>21</v>
      </c>
      <c r="F86" s="35">
        <f t="shared" si="1"/>
        <v>315.8</v>
      </c>
      <c r="G86" s="35">
        <f t="shared" si="1"/>
        <v>304.10000000000002</v>
      </c>
      <c r="H86" s="10"/>
    </row>
    <row r="87" spans="1:8" x14ac:dyDescent="0.3">
      <c r="A87" s="345"/>
      <c r="B87" s="379"/>
      <c r="C87" s="36"/>
      <c r="D87" s="37"/>
      <c r="E87" s="12" t="s">
        <v>15</v>
      </c>
      <c r="F87" s="38">
        <f t="shared" si="1"/>
        <v>75.8</v>
      </c>
      <c r="G87" s="38">
        <f t="shared" si="1"/>
        <v>74.099999999999994</v>
      </c>
      <c r="H87" s="14"/>
    </row>
    <row r="88" spans="1:8" ht="15.75" customHeight="1" x14ac:dyDescent="0.3">
      <c r="A88" s="380" t="s">
        <v>30</v>
      </c>
      <c r="B88" s="370" t="s">
        <v>31</v>
      </c>
      <c r="C88" s="331" t="s">
        <v>32</v>
      </c>
      <c r="D88" s="364" t="s">
        <v>33</v>
      </c>
      <c r="E88" s="5" t="s">
        <v>14</v>
      </c>
      <c r="F88" s="39">
        <v>2568.9</v>
      </c>
      <c r="G88" s="39">
        <v>2712.4</v>
      </c>
      <c r="H88" s="7"/>
    </row>
    <row r="89" spans="1:8" x14ac:dyDescent="0.3">
      <c r="A89" s="380"/>
      <c r="B89" s="370"/>
      <c r="C89" s="331"/>
      <c r="D89" s="331"/>
      <c r="E89" s="8" t="s">
        <v>15</v>
      </c>
      <c r="F89" s="29">
        <v>785.8</v>
      </c>
      <c r="G89" s="29">
        <v>0</v>
      </c>
      <c r="H89" s="10"/>
    </row>
    <row r="90" spans="1:8" x14ac:dyDescent="0.3">
      <c r="A90" s="380"/>
      <c r="B90" s="370"/>
      <c r="C90" s="331"/>
      <c r="D90" s="331"/>
      <c r="E90" s="11" t="s">
        <v>16</v>
      </c>
      <c r="F90" s="29">
        <v>0</v>
      </c>
      <c r="G90" s="29">
        <v>0</v>
      </c>
      <c r="H90" s="10"/>
    </row>
    <row r="91" spans="1:8" x14ac:dyDescent="0.3">
      <c r="A91" s="380"/>
      <c r="B91" s="370"/>
      <c r="C91" s="331"/>
      <c r="D91" s="331"/>
      <c r="E91" s="8" t="s">
        <v>15</v>
      </c>
      <c r="F91" s="29">
        <v>0</v>
      </c>
      <c r="G91" s="29">
        <v>0</v>
      </c>
      <c r="H91" s="10"/>
    </row>
    <row r="92" spans="1:8" x14ac:dyDescent="0.3">
      <c r="A92" s="380"/>
      <c r="B92" s="370"/>
      <c r="C92" s="331"/>
      <c r="D92" s="331"/>
      <c r="E92" s="11" t="s">
        <v>17</v>
      </c>
      <c r="F92" s="29">
        <v>0</v>
      </c>
      <c r="G92" s="29">
        <v>0</v>
      </c>
      <c r="H92" s="10"/>
    </row>
    <row r="93" spans="1:8" x14ac:dyDescent="0.3">
      <c r="A93" s="380"/>
      <c r="B93" s="370"/>
      <c r="C93" s="331"/>
      <c r="D93" s="331"/>
      <c r="E93" s="8" t="s">
        <v>15</v>
      </c>
      <c r="F93" s="29">
        <v>0</v>
      </c>
      <c r="G93" s="29">
        <v>0</v>
      </c>
      <c r="H93" s="10"/>
    </row>
    <row r="94" spans="1:8" ht="27.6" x14ac:dyDescent="0.3">
      <c r="A94" s="380"/>
      <c r="B94" s="370"/>
      <c r="C94" s="331"/>
      <c r="D94" s="331"/>
      <c r="E94" s="11" t="s">
        <v>18</v>
      </c>
      <c r="F94" s="29">
        <v>0</v>
      </c>
      <c r="G94" s="29">
        <v>0</v>
      </c>
      <c r="H94" s="10"/>
    </row>
    <row r="95" spans="1:8" x14ac:dyDescent="0.3">
      <c r="A95" s="380"/>
      <c r="B95" s="370"/>
      <c r="C95" s="331"/>
      <c r="D95" s="331"/>
      <c r="E95" s="8" t="s">
        <v>15</v>
      </c>
      <c r="F95" s="29">
        <v>0</v>
      </c>
      <c r="G95" s="29">
        <v>0</v>
      </c>
      <c r="H95" s="10"/>
    </row>
    <row r="96" spans="1:8" x14ac:dyDescent="0.3">
      <c r="A96" s="380"/>
      <c r="B96" s="370"/>
      <c r="C96" s="331"/>
      <c r="D96" s="331"/>
      <c r="E96" s="11" t="s">
        <v>19</v>
      </c>
      <c r="F96" s="29">
        <v>0</v>
      </c>
      <c r="G96" s="29">
        <v>0</v>
      </c>
      <c r="H96" s="10"/>
    </row>
    <row r="97" spans="1:8" x14ac:dyDescent="0.3">
      <c r="A97" s="380"/>
      <c r="B97" s="370"/>
      <c r="C97" s="331"/>
      <c r="D97" s="331"/>
      <c r="E97" s="8" t="s">
        <v>15</v>
      </c>
      <c r="F97" s="29">
        <v>0</v>
      </c>
      <c r="G97" s="29">
        <v>0</v>
      </c>
      <c r="H97" s="10"/>
    </row>
    <row r="98" spans="1:8" x14ac:dyDescent="0.3">
      <c r="A98" s="380"/>
      <c r="B98" s="370"/>
      <c r="C98" s="331"/>
      <c r="D98" s="331"/>
      <c r="E98" s="11" t="s">
        <v>20</v>
      </c>
      <c r="F98" s="29">
        <f>F88+F90+F92+F94+F96</f>
        <v>2568.9</v>
      </c>
      <c r="G98" s="29">
        <f>G88+G90+G92+G94+G96</f>
        <v>2712.4</v>
      </c>
      <c r="H98" s="10"/>
    </row>
    <row r="99" spans="1:8" x14ac:dyDescent="0.3">
      <c r="A99" s="380"/>
      <c r="B99" s="370"/>
      <c r="C99" s="331"/>
      <c r="D99" s="331"/>
      <c r="E99" s="8" t="s">
        <v>15</v>
      </c>
      <c r="F99" s="29">
        <f>F89+F91+F93+F95+F97</f>
        <v>785.8</v>
      </c>
      <c r="G99" s="29">
        <f>G89+G91+G93+G95+G97</f>
        <v>0</v>
      </c>
      <c r="H99" s="10"/>
    </row>
    <row r="100" spans="1:8" ht="15.75" customHeight="1" x14ac:dyDescent="0.3">
      <c r="A100" s="380"/>
      <c r="B100" s="370"/>
      <c r="C100" s="331"/>
      <c r="D100" s="338" t="s">
        <v>34</v>
      </c>
      <c r="E100" s="11" t="s">
        <v>14</v>
      </c>
      <c r="F100" s="29">
        <v>0</v>
      </c>
      <c r="G100" s="29">
        <v>0</v>
      </c>
      <c r="H100" s="10"/>
    </row>
    <row r="101" spans="1:8" x14ac:dyDescent="0.3">
      <c r="A101" s="380"/>
      <c r="B101" s="370"/>
      <c r="C101" s="331"/>
      <c r="D101" s="331"/>
      <c r="E101" s="8" t="s">
        <v>15</v>
      </c>
      <c r="F101" s="29">
        <v>0</v>
      </c>
      <c r="G101" s="29">
        <v>0</v>
      </c>
      <c r="H101" s="10"/>
    </row>
    <row r="102" spans="1:8" x14ac:dyDescent="0.3">
      <c r="A102" s="380"/>
      <c r="B102" s="370"/>
      <c r="C102" s="331"/>
      <c r="D102" s="331"/>
      <c r="E102" s="11" t="s">
        <v>16</v>
      </c>
      <c r="F102" s="29">
        <v>329.6</v>
      </c>
      <c r="G102" s="29">
        <v>708.8</v>
      </c>
      <c r="H102" s="10"/>
    </row>
    <row r="103" spans="1:8" x14ac:dyDescent="0.3">
      <c r="A103" s="380"/>
      <c r="B103" s="370"/>
      <c r="C103" s="331"/>
      <c r="D103" s="331"/>
      <c r="E103" s="8" t="s">
        <v>15</v>
      </c>
      <c r="F103" s="29">
        <v>109.3</v>
      </c>
      <c r="G103" s="29">
        <v>0</v>
      </c>
      <c r="H103" s="10"/>
    </row>
    <row r="104" spans="1:8" x14ac:dyDescent="0.3">
      <c r="A104" s="380"/>
      <c r="B104" s="370"/>
      <c r="C104" s="331"/>
      <c r="D104" s="331"/>
      <c r="E104" s="11" t="s">
        <v>17</v>
      </c>
      <c r="F104" s="29">
        <v>0</v>
      </c>
      <c r="G104" s="29">
        <v>0</v>
      </c>
      <c r="H104" s="10"/>
    </row>
    <row r="105" spans="1:8" x14ac:dyDescent="0.3">
      <c r="A105" s="380"/>
      <c r="B105" s="370"/>
      <c r="C105" s="331"/>
      <c r="D105" s="331"/>
      <c r="E105" s="8" t="s">
        <v>15</v>
      </c>
      <c r="F105" s="29">
        <v>0</v>
      </c>
      <c r="G105" s="29">
        <v>0</v>
      </c>
      <c r="H105" s="10"/>
    </row>
    <row r="106" spans="1:8" ht="27.6" x14ac:dyDescent="0.3">
      <c r="A106" s="380"/>
      <c r="B106" s="370"/>
      <c r="C106" s="331"/>
      <c r="D106" s="331"/>
      <c r="E106" s="11" t="s">
        <v>18</v>
      </c>
      <c r="F106" s="29">
        <v>0</v>
      </c>
      <c r="G106" s="29">
        <v>0</v>
      </c>
      <c r="H106" s="10"/>
    </row>
    <row r="107" spans="1:8" x14ac:dyDescent="0.3">
      <c r="A107" s="380"/>
      <c r="B107" s="370"/>
      <c r="C107" s="331"/>
      <c r="D107" s="331"/>
      <c r="E107" s="8" t="s">
        <v>15</v>
      </c>
      <c r="F107" s="29">
        <v>0</v>
      </c>
      <c r="G107" s="29">
        <v>0</v>
      </c>
      <c r="H107" s="10"/>
    </row>
    <row r="108" spans="1:8" x14ac:dyDescent="0.3">
      <c r="A108" s="380"/>
      <c r="B108" s="370"/>
      <c r="C108" s="331"/>
      <c r="D108" s="331"/>
      <c r="E108" s="11" t="s">
        <v>19</v>
      </c>
      <c r="F108" s="29">
        <v>0</v>
      </c>
      <c r="G108" s="29">
        <v>0</v>
      </c>
      <c r="H108" s="10"/>
    </row>
    <row r="109" spans="1:8" x14ac:dyDescent="0.3">
      <c r="A109" s="380"/>
      <c r="B109" s="370"/>
      <c r="C109" s="331"/>
      <c r="D109" s="331"/>
      <c r="E109" s="8" t="s">
        <v>15</v>
      </c>
      <c r="F109" s="29">
        <v>0</v>
      </c>
      <c r="G109" s="29">
        <v>0</v>
      </c>
      <c r="H109" s="10"/>
    </row>
    <row r="110" spans="1:8" x14ac:dyDescent="0.3">
      <c r="A110" s="380"/>
      <c r="B110" s="370"/>
      <c r="C110" s="331"/>
      <c r="D110" s="331"/>
      <c r="E110" s="11" t="s">
        <v>20</v>
      </c>
      <c r="F110" s="29">
        <f>F100+F102+F104+F106+F108</f>
        <v>329.6</v>
      </c>
      <c r="G110" s="29">
        <f>G100+G102+G104+G106+G108</f>
        <v>708.8</v>
      </c>
      <c r="H110" s="10"/>
    </row>
    <row r="111" spans="1:8" x14ac:dyDescent="0.3">
      <c r="A111" s="380"/>
      <c r="B111" s="370"/>
      <c r="C111" s="331"/>
      <c r="D111" s="331"/>
      <c r="E111" s="8" t="s">
        <v>15</v>
      </c>
      <c r="F111" s="29">
        <f>F101+F103+F105+F107+F109</f>
        <v>109.3</v>
      </c>
      <c r="G111" s="29">
        <f>G101+G103+G105+G107+G109</f>
        <v>0</v>
      </c>
      <c r="H111" s="10"/>
    </row>
    <row r="112" spans="1:8" ht="15.75" customHeight="1" x14ac:dyDescent="0.3">
      <c r="A112" s="380"/>
      <c r="B112" s="370"/>
      <c r="C112" s="331"/>
      <c r="D112" s="338" t="s">
        <v>35</v>
      </c>
      <c r="E112" s="11" t="s">
        <v>14</v>
      </c>
      <c r="F112" s="29">
        <v>2559.6</v>
      </c>
      <c r="G112" s="29">
        <v>2886.4</v>
      </c>
      <c r="H112" s="10"/>
    </row>
    <row r="113" spans="1:8" x14ac:dyDescent="0.3">
      <c r="A113" s="380"/>
      <c r="B113" s="370"/>
      <c r="C113" s="331"/>
      <c r="D113" s="331"/>
      <c r="E113" s="8" t="s">
        <v>15</v>
      </c>
      <c r="F113" s="29">
        <v>853.2</v>
      </c>
      <c r="G113" s="29">
        <v>57.2</v>
      </c>
      <c r="H113" s="10"/>
    </row>
    <row r="114" spans="1:8" x14ac:dyDescent="0.3">
      <c r="A114" s="380"/>
      <c r="B114" s="370"/>
      <c r="C114" s="331"/>
      <c r="D114" s="331"/>
      <c r="E114" s="11" t="s">
        <v>16</v>
      </c>
      <c r="F114" s="29">
        <v>359.4</v>
      </c>
      <c r="G114" s="29">
        <v>405.5</v>
      </c>
      <c r="H114" s="10"/>
    </row>
    <row r="115" spans="1:8" x14ac:dyDescent="0.3">
      <c r="A115" s="380"/>
      <c r="B115" s="370"/>
      <c r="C115" s="331"/>
      <c r="D115" s="331"/>
      <c r="E115" s="8" t="s">
        <v>15</v>
      </c>
      <c r="F115" s="29">
        <v>119.8</v>
      </c>
      <c r="G115" s="29">
        <v>8.1</v>
      </c>
      <c r="H115" s="10"/>
    </row>
    <row r="116" spans="1:8" x14ac:dyDescent="0.3">
      <c r="A116" s="380"/>
      <c r="B116" s="370"/>
      <c r="C116" s="331"/>
      <c r="D116" s="331"/>
      <c r="E116" s="11" t="s">
        <v>17</v>
      </c>
      <c r="F116" s="29">
        <v>0</v>
      </c>
      <c r="G116" s="29">
        <v>0</v>
      </c>
      <c r="H116" s="10"/>
    </row>
    <row r="117" spans="1:8" x14ac:dyDescent="0.3">
      <c r="A117" s="380"/>
      <c r="B117" s="370"/>
      <c r="C117" s="331"/>
      <c r="D117" s="331"/>
      <c r="E117" s="8" t="s">
        <v>15</v>
      </c>
      <c r="F117" s="29">
        <v>0</v>
      </c>
      <c r="G117" s="29">
        <v>0</v>
      </c>
      <c r="H117" s="10"/>
    </row>
    <row r="118" spans="1:8" ht="27.6" x14ac:dyDescent="0.3">
      <c r="A118" s="380"/>
      <c r="B118" s="370"/>
      <c r="C118" s="331"/>
      <c r="D118" s="331"/>
      <c r="E118" s="11" t="s">
        <v>18</v>
      </c>
      <c r="F118" s="29">
        <v>0</v>
      </c>
      <c r="G118" s="29">
        <v>0</v>
      </c>
      <c r="H118" s="10"/>
    </row>
    <row r="119" spans="1:8" x14ac:dyDescent="0.3">
      <c r="A119" s="380"/>
      <c r="B119" s="370"/>
      <c r="C119" s="331"/>
      <c r="D119" s="331"/>
      <c r="E119" s="8" t="s">
        <v>15</v>
      </c>
      <c r="F119" s="29">
        <v>0</v>
      </c>
      <c r="G119" s="29">
        <v>0</v>
      </c>
      <c r="H119" s="10"/>
    </row>
    <row r="120" spans="1:8" x14ac:dyDescent="0.3">
      <c r="A120" s="380"/>
      <c r="B120" s="370"/>
      <c r="C120" s="331"/>
      <c r="D120" s="331"/>
      <c r="E120" s="11" t="s">
        <v>19</v>
      </c>
      <c r="F120" s="29">
        <v>0</v>
      </c>
      <c r="G120" s="29">
        <v>0</v>
      </c>
      <c r="H120" s="10"/>
    </row>
    <row r="121" spans="1:8" x14ac:dyDescent="0.3">
      <c r="A121" s="380"/>
      <c r="B121" s="370"/>
      <c r="C121" s="331"/>
      <c r="D121" s="331"/>
      <c r="E121" s="8" t="s">
        <v>15</v>
      </c>
      <c r="F121" s="29">
        <v>0</v>
      </c>
      <c r="G121" s="29">
        <v>0</v>
      </c>
      <c r="H121" s="10"/>
    </row>
    <row r="122" spans="1:8" x14ac:dyDescent="0.3">
      <c r="A122" s="380"/>
      <c r="B122" s="370"/>
      <c r="C122" s="331"/>
      <c r="D122" s="331"/>
      <c r="E122" s="11" t="s">
        <v>20</v>
      </c>
      <c r="F122" s="29">
        <f>F112+F114+F116+F118+F120</f>
        <v>2919</v>
      </c>
      <c r="G122" s="29">
        <f>G112+G114+G116+G118+G120</f>
        <v>3291.9</v>
      </c>
      <c r="H122" s="10"/>
    </row>
    <row r="123" spans="1:8" x14ac:dyDescent="0.3">
      <c r="A123" s="380"/>
      <c r="B123" s="370"/>
      <c r="C123" s="331"/>
      <c r="D123" s="331"/>
      <c r="E123" s="8" t="s">
        <v>15</v>
      </c>
      <c r="F123" s="29">
        <f>F113+F115+F117+F119+F121</f>
        <v>973</v>
      </c>
      <c r="G123" s="29">
        <f>G113+G115+G117+G119+G121</f>
        <v>65.3</v>
      </c>
      <c r="H123" s="10"/>
    </row>
    <row r="124" spans="1:8" ht="15.75" customHeight="1" x14ac:dyDescent="0.3">
      <c r="A124" s="380"/>
      <c r="B124" s="370"/>
      <c r="C124" s="331"/>
      <c r="D124" s="361" t="s">
        <v>36</v>
      </c>
      <c r="E124" s="11" t="s">
        <v>14</v>
      </c>
      <c r="F124" s="29">
        <v>0</v>
      </c>
      <c r="G124" s="29">
        <v>0</v>
      </c>
      <c r="H124" s="10"/>
    </row>
    <row r="125" spans="1:8" x14ac:dyDescent="0.3">
      <c r="A125" s="380"/>
      <c r="B125" s="370"/>
      <c r="C125" s="331"/>
      <c r="D125" s="331"/>
      <c r="E125" s="8" t="s">
        <v>15</v>
      </c>
      <c r="F125" s="29">
        <v>0</v>
      </c>
      <c r="G125" s="29">
        <v>0</v>
      </c>
      <c r="H125" s="10"/>
    </row>
    <row r="126" spans="1:8" x14ac:dyDescent="0.3">
      <c r="A126" s="380"/>
      <c r="B126" s="370"/>
      <c r="C126" s="331"/>
      <c r="D126" s="331"/>
      <c r="E126" s="11" t="s">
        <v>16</v>
      </c>
      <c r="F126" s="29">
        <v>0</v>
      </c>
      <c r="G126" s="34">
        <v>1.2</v>
      </c>
      <c r="H126" s="10"/>
    </row>
    <row r="127" spans="1:8" x14ac:dyDescent="0.3">
      <c r="A127" s="380"/>
      <c r="B127" s="370"/>
      <c r="C127" s="331"/>
      <c r="D127" s="331"/>
      <c r="E127" s="8" t="s">
        <v>15</v>
      </c>
      <c r="F127" s="29">
        <v>0</v>
      </c>
      <c r="G127" s="29">
        <v>0</v>
      </c>
      <c r="H127" s="10"/>
    </row>
    <row r="128" spans="1:8" x14ac:dyDescent="0.3">
      <c r="A128" s="380"/>
      <c r="B128" s="370"/>
      <c r="C128" s="331"/>
      <c r="D128" s="331"/>
      <c r="E128" s="11" t="s">
        <v>17</v>
      </c>
      <c r="F128" s="29">
        <v>0</v>
      </c>
      <c r="G128" s="29">
        <v>0</v>
      </c>
      <c r="H128" s="10"/>
    </row>
    <row r="129" spans="1:8" x14ac:dyDescent="0.3">
      <c r="A129" s="380"/>
      <c r="B129" s="370"/>
      <c r="C129" s="331"/>
      <c r="D129" s="331"/>
      <c r="E129" s="8" t="s">
        <v>15</v>
      </c>
      <c r="F129" s="29">
        <v>0</v>
      </c>
      <c r="G129" s="29">
        <v>0</v>
      </c>
      <c r="H129" s="10"/>
    </row>
    <row r="130" spans="1:8" ht="27.6" x14ac:dyDescent="0.3">
      <c r="A130" s="380"/>
      <c r="B130" s="370"/>
      <c r="C130" s="331"/>
      <c r="D130" s="331"/>
      <c r="E130" s="11" t="s">
        <v>18</v>
      </c>
      <c r="F130" s="29">
        <v>0</v>
      </c>
      <c r="G130" s="29">
        <v>0</v>
      </c>
      <c r="H130" s="10"/>
    </row>
    <row r="131" spans="1:8" x14ac:dyDescent="0.3">
      <c r="A131" s="380"/>
      <c r="B131" s="370"/>
      <c r="C131" s="331"/>
      <c r="D131" s="331"/>
      <c r="E131" s="8" t="s">
        <v>15</v>
      </c>
      <c r="F131" s="29">
        <v>0</v>
      </c>
      <c r="G131" s="29">
        <v>0</v>
      </c>
      <c r="H131" s="10"/>
    </row>
    <row r="132" spans="1:8" x14ac:dyDescent="0.3">
      <c r="A132" s="380"/>
      <c r="B132" s="370"/>
      <c r="C132" s="331"/>
      <c r="D132" s="331"/>
      <c r="E132" s="11" t="s">
        <v>19</v>
      </c>
      <c r="F132" s="29">
        <v>0</v>
      </c>
      <c r="G132" s="29">
        <v>1.2</v>
      </c>
      <c r="H132" s="10"/>
    </row>
    <row r="133" spans="1:8" x14ac:dyDescent="0.3">
      <c r="A133" s="380"/>
      <c r="B133" s="370"/>
      <c r="C133" s="331"/>
      <c r="D133" s="331"/>
      <c r="E133" s="8" t="s">
        <v>15</v>
      </c>
      <c r="F133" s="29">
        <v>0</v>
      </c>
      <c r="G133" s="29">
        <v>0</v>
      </c>
      <c r="H133" s="10"/>
    </row>
    <row r="134" spans="1:8" x14ac:dyDescent="0.3">
      <c r="A134" s="380"/>
      <c r="B134" s="370"/>
      <c r="C134" s="331"/>
      <c r="D134" s="331"/>
      <c r="E134" s="11" t="s">
        <v>20</v>
      </c>
      <c r="F134" s="29">
        <f>F124+F126+F128+F130+F132</f>
        <v>0</v>
      </c>
      <c r="G134" s="34">
        <f>G124+G126+G128+G130+G132</f>
        <v>2.4</v>
      </c>
      <c r="H134" s="10"/>
    </row>
    <row r="135" spans="1:8" x14ac:dyDescent="0.3">
      <c r="A135" s="380"/>
      <c r="B135" s="370"/>
      <c r="C135" s="331"/>
      <c r="D135" s="331"/>
      <c r="E135" s="12" t="s">
        <v>15</v>
      </c>
      <c r="F135" s="31">
        <f>F125+F127+F129+F131+F133</f>
        <v>0</v>
      </c>
      <c r="G135" s="31">
        <f>G125+G127+G129+G131+G133</f>
        <v>0</v>
      </c>
      <c r="H135" s="14"/>
    </row>
    <row r="136" spans="1:8" x14ac:dyDescent="0.3">
      <c r="A136" s="380"/>
      <c r="B136" s="380"/>
      <c r="C136" s="15"/>
      <c r="D136" s="15"/>
      <c r="E136" s="5" t="s">
        <v>14</v>
      </c>
      <c r="F136" s="39">
        <f t="shared" ref="F136:G147" si="2">F88+F100+F112+F124</f>
        <v>5128.5</v>
      </c>
      <c r="G136" s="32">
        <f t="shared" si="2"/>
        <v>5598.8</v>
      </c>
      <c r="H136" s="7"/>
    </row>
    <row r="137" spans="1:8" x14ac:dyDescent="0.3">
      <c r="A137" s="380"/>
      <c r="B137" s="380"/>
      <c r="C137" s="18"/>
      <c r="D137" s="18"/>
      <c r="E137" s="8" t="s">
        <v>15</v>
      </c>
      <c r="F137" s="29">
        <f t="shared" si="2"/>
        <v>1639</v>
      </c>
      <c r="G137" s="29">
        <f t="shared" si="2"/>
        <v>57.2</v>
      </c>
      <c r="H137" s="10"/>
    </row>
    <row r="138" spans="1:8" x14ac:dyDescent="0.3">
      <c r="A138" s="380"/>
      <c r="B138" s="380"/>
      <c r="C138" s="18"/>
      <c r="D138" s="18"/>
      <c r="E138" s="11" t="s">
        <v>16</v>
      </c>
      <c r="F138" s="29">
        <f t="shared" si="2"/>
        <v>689</v>
      </c>
      <c r="G138" s="34">
        <f t="shared" si="2"/>
        <v>1115.5</v>
      </c>
      <c r="H138" s="10"/>
    </row>
    <row r="139" spans="1:8" x14ac:dyDescent="0.3">
      <c r="A139" s="380"/>
      <c r="B139" s="380"/>
      <c r="C139" s="18"/>
      <c r="D139" s="18"/>
      <c r="E139" s="8" t="s">
        <v>15</v>
      </c>
      <c r="F139" s="29">
        <f t="shared" si="2"/>
        <v>229.1</v>
      </c>
      <c r="G139" s="29">
        <f t="shared" si="2"/>
        <v>8.1</v>
      </c>
      <c r="H139" s="10"/>
    </row>
    <row r="140" spans="1:8" x14ac:dyDescent="0.3">
      <c r="A140" s="380"/>
      <c r="B140" s="380"/>
      <c r="C140" s="18"/>
      <c r="D140" s="18"/>
      <c r="E140" s="11" t="s">
        <v>17</v>
      </c>
      <c r="F140" s="29">
        <f t="shared" si="2"/>
        <v>0</v>
      </c>
      <c r="G140" s="29">
        <f t="shared" si="2"/>
        <v>0</v>
      </c>
      <c r="H140" s="10"/>
    </row>
    <row r="141" spans="1:8" x14ac:dyDescent="0.3">
      <c r="A141" s="380"/>
      <c r="B141" s="380"/>
      <c r="C141" s="18"/>
      <c r="D141" s="18"/>
      <c r="E141" s="8" t="s">
        <v>15</v>
      </c>
      <c r="F141" s="29">
        <f t="shared" si="2"/>
        <v>0</v>
      </c>
      <c r="G141" s="29">
        <f t="shared" si="2"/>
        <v>0</v>
      </c>
      <c r="H141" s="10"/>
    </row>
    <row r="142" spans="1:8" ht="27.6" x14ac:dyDescent="0.3">
      <c r="A142" s="380"/>
      <c r="B142" s="380"/>
      <c r="C142" s="18"/>
      <c r="D142" s="18"/>
      <c r="E142" s="11" t="s">
        <v>18</v>
      </c>
      <c r="F142" s="29">
        <f t="shared" si="2"/>
        <v>0</v>
      </c>
      <c r="G142" s="29">
        <f t="shared" si="2"/>
        <v>0</v>
      </c>
      <c r="H142" s="10"/>
    </row>
    <row r="143" spans="1:8" x14ac:dyDescent="0.3">
      <c r="A143" s="380"/>
      <c r="B143" s="380"/>
      <c r="C143" s="18"/>
      <c r="D143" s="18"/>
      <c r="E143" s="8" t="s">
        <v>15</v>
      </c>
      <c r="F143" s="29">
        <f t="shared" si="2"/>
        <v>0</v>
      </c>
      <c r="G143" s="29">
        <f t="shared" si="2"/>
        <v>0</v>
      </c>
      <c r="H143" s="10"/>
    </row>
    <row r="144" spans="1:8" x14ac:dyDescent="0.3">
      <c r="A144" s="380"/>
      <c r="B144" s="380"/>
      <c r="C144" s="18"/>
      <c r="D144" s="18"/>
      <c r="E144" s="11" t="s">
        <v>19</v>
      </c>
      <c r="F144" s="29">
        <f t="shared" si="2"/>
        <v>0</v>
      </c>
      <c r="G144" s="29">
        <f t="shared" si="2"/>
        <v>1.2</v>
      </c>
      <c r="H144" s="10"/>
    </row>
    <row r="145" spans="1:8" x14ac:dyDescent="0.3">
      <c r="A145" s="380"/>
      <c r="B145" s="380"/>
      <c r="C145" s="18"/>
      <c r="D145" s="18"/>
      <c r="E145" s="8" t="s">
        <v>15</v>
      </c>
      <c r="F145" s="29">
        <f t="shared" si="2"/>
        <v>0</v>
      </c>
      <c r="G145" s="29">
        <f t="shared" si="2"/>
        <v>0</v>
      </c>
      <c r="H145" s="10"/>
    </row>
    <row r="146" spans="1:8" ht="27.6" x14ac:dyDescent="0.3">
      <c r="A146" s="380"/>
      <c r="B146" s="380"/>
      <c r="C146" s="18"/>
      <c r="D146" s="18"/>
      <c r="E146" s="11" t="s">
        <v>21</v>
      </c>
      <c r="F146" s="29">
        <f t="shared" si="2"/>
        <v>5817.5</v>
      </c>
      <c r="G146" s="29">
        <f t="shared" si="2"/>
        <v>6715.5</v>
      </c>
      <c r="H146" s="10"/>
    </row>
    <row r="147" spans="1:8" x14ac:dyDescent="0.3">
      <c r="A147" s="380"/>
      <c r="B147" s="380"/>
      <c r="C147" s="36"/>
      <c r="D147" s="36"/>
      <c r="E147" s="12" t="s">
        <v>15</v>
      </c>
      <c r="F147" s="31">
        <f t="shared" si="2"/>
        <v>1868.1</v>
      </c>
      <c r="G147" s="31">
        <f t="shared" si="2"/>
        <v>65.3</v>
      </c>
      <c r="H147" s="14"/>
    </row>
    <row r="148" spans="1:8" ht="15.75" customHeight="1" x14ac:dyDescent="0.3">
      <c r="A148" s="339" t="s">
        <v>37</v>
      </c>
      <c r="B148" s="333" t="s">
        <v>38</v>
      </c>
      <c r="C148" s="359" t="s">
        <v>39</v>
      </c>
      <c r="D148" s="364" t="s">
        <v>40</v>
      </c>
      <c r="E148" s="5" t="s">
        <v>14</v>
      </c>
      <c r="F148" s="39">
        <v>0</v>
      </c>
      <c r="G148" s="39">
        <v>22.8</v>
      </c>
      <c r="H148" s="7"/>
    </row>
    <row r="149" spans="1:8" x14ac:dyDescent="0.3">
      <c r="A149" s="339"/>
      <c r="B149" s="339"/>
      <c r="C149" s="359"/>
      <c r="D149" s="364"/>
      <c r="E149" s="8" t="s">
        <v>15</v>
      </c>
      <c r="F149" s="29">
        <v>0</v>
      </c>
      <c r="G149" s="29">
        <v>0</v>
      </c>
      <c r="H149" s="10"/>
    </row>
    <row r="150" spans="1:8" x14ac:dyDescent="0.3">
      <c r="A150" s="339"/>
      <c r="B150" s="339"/>
      <c r="C150" s="359"/>
      <c r="D150" s="364"/>
      <c r="E150" s="11" t="s">
        <v>16</v>
      </c>
      <c r="F150" s="29">
        <v>0</v>
      </c>
      <c r="G150" s="29">
        <v>0.5</v>
      </c>
      <c r="H150" s="10"/>
    </row>
    <row r="151" spans="1:8" x14ac:dyDescent="0.3">
      <c r="A151" s="339"/>
      <c r="B151" s="339"/>
      <c r="C151" s="359"/>
      <c r="D151" s="364"/>
      <c r="E151" s="8" t="s">
        <v>15</v>
      </c>
      <c r="F151" s="29">
        <v>0</v>
      </c>
      <c r="G151" s="29">
        <v>0</v>
      </c>
      <c r="H151" s="10"/>
    </row>
    <row r="152" spans="1:8" x14ac:dyDescent="0.3">
      <c r="A152" s="339"/>
      <c r="B152" s="339"/>
      <c r="C152" s="359"/>
      <c r="D152" s="364"/>
      <c r="E152" s="11" t="s">
        <v>17</v>
      </c>
      <c r="F152" s="29">
        <v>0</v>
      </c>
      <c r="G152" s="29">
        <v>0</v>
      </c>
      <c r="H152" s="10"/>
    </row>
    <row r="153" spans="1:8" x14ac:dyDescent="0.3">
      <c r="A153" s="339"/>
      <c r="B153" s="339"/>
      <c r="C153" s="359"/>
      <c r="D153" s="364"/>
      <c r="E153" s="8" t="s">
        <v>15</v>
      </c>
      <c r="F153" s="29">
        <v>0</v>
      </c>
      <c r="G153" s="29">
        <v>0</v>
      </c>
      <c r="H153" s="10"/>
    </row>
    <row r="154" spans="1:8" ht="27.6" x14ac:dyDescent="0.3">
      <c r="A154" s="339"/>
      <c r="B154" s="339"/>
      <c r="C154" s="359"/>
      <c r="D154" s="364"/>
      <c r="E154" s="11" t="s">
        <v>18</v>
      </c>
      <c r="F154" s="29">
        <v>0</v>
      </c>
      <c r="G154" s="29">
        <v>0</v>
      </c>
      <c r="H154" s="10"/>
    </row>
    <row r="155" spans="1:8" x14ac:dyDescent="0.3">
      <c r="A155" s="339"/>
      <c r="B155" s="339"/>
      <c r="C155" s="359"/>
      <c r="D155" s="364"/>
      <c r="E155" s="8" t="s">
        <v>15</v>
      </c>
      <c r="F155" s="29">
        <v>0</v>
      </c>
      <c r="G155" s="29">
        <v>0</v>
      </c>
      <c r="H155" s="10"/>
    </row>
    <row r="156" spans="1:8" x14ac:dyDescent="0.3">
      <c r="A156" s="339"/>
      <c r="B156" s="339"/>
      <c r="C156" s="359"/>
      <c r="D156" s="364"/>
      <c r="E156" s="11" t="s">
        <v>19</v>
      </c>
      <c r="F156" s="29">
        <v>0</v>
      </c>
      <c r="G156" s="29">
        <v>0</v>
      </c>
      <c r="H156" s="10"/>
    </row>
    <row r="157" spans="1:8" x14ac:dyDescent="0.3">
      <c r="A157" s="339"/>
      <c r="B157" s="339"/>
      <c r="C157" s="359"/>
      <c r="D157" s="364"/>
      <c r="E157" s="8" t="s">
        <v>15</v>
      </c>
      <c r="F157" s="29">
        <v>0</v>
      </c>
      <c r="G157" s="29">
        <v>0</v>
      </c>
      <c r="H157" s="10"/>
    </row>
    <row r="158" spans="1:8" x14ac:dyDescent="0.3">
      <c r="A158" s="339"/>
      <c r="B158" s="339"/>
      <c r="C158" s="359"/>
      <c r="D158" s="364"/>
      <c r="E158" s="11" t="s">
        <v>20</v>
      </c>
      <c r="F158" s="29">
        <f>F148+F150+F152+F154+F156</f>
        <v>0</v>
      </c>
      <c r="G158" s="29">
        <f>G148+G150+G152+G154+G156</f>
        <v>23.3</v>
      </c>
      <c r="H158" s="10"/>
    </row>
    <row r="159" spans="1:8" x14ac:dyDescent="0.3">
      <c r="A159" s="339"/>
      <c r="B159" s="339"/>
      <c r="C159" s="359"/>
      <c r="D159" s="364"/>
      <c r="E159" s="8" t="s">
        <v>15</v>
      </c>
      <c r="F159" s="29">
        <f>F149+F151+F153+F155+F157</f>
        <v>0</v>
      </c>
      <c r="G159" s="29">
        <f>G149+G151+G153+G155+G157</f>
        <v>0</v>
      </c>
      <c r="H159" s="10"/>
    </row>
    <row r="160" spans="1:8" ht="15.75" customHeight="1" x14ac:dyDescent="0.3">
      <c r="A160" s="339"/>
      <c r="B160" s="339"/>
      <c r="C160" s="359"/>
      <c r="D160" s="361" t="s">
        <v>41</v>
      </c>
      <c r="E160" s="11" t="s">
        <v>14</v>
      </c>
      <c r="F160" s="29">
        <v>0</v>
      </c>
      <c r="G160" s="29">
        <v>0.8</v>
      </c>
      <c r="H160" s="10"/>
    </row>
    <row r="161" spans="1:8" x14ac:dyDescent="0.3">
      <c r="A161" s="339"/>
      <c r="B161" s="339"/>
      <c r="C161" s="359"/>
      <c r="D161" s="361"/>
      <c r="E161" s="8" t="s">
        <v>15</v>
      </c>
      <c r="F161" s="29">
        <v>0</v>
      </c>
      <c r="G161" s="29">
        <v>0</v>
      </c>
      <c r="H161" s="10"/>
    </row>
    <row r="162" spans="1:8" x14ac:dyDescent="0.3">
      <c r="A162" s="339"/>
      <c r="B162" s="339"/>
      <c r="C162" s="359"/>
      <c r="D162" s="361"/>
      <c r="E162" s="11" t="s">
        <v>16</v>
      </c>
      <c r="F162" s="29">
        <v>0</v>
      </c>
      <c r="G162" s="29">
        <v>0.1</v>
      </c>
      <c r="H162" s="10"/>
    </row>
    <row r="163" spans="1:8" x14ac:dyDescent="0.3">
      <c r="A163" s="339"/>
      <c r="B163" s="339"/>
      <c r="C163" s="359"/>
      <c r="D163" s="361"/>
      <c r="E163" s="8" t="s">
        <v>15</v>
      </c>
      <c r="F163" s="29">
        <v>0</v>
      </c>
      <c r="G163" s="29">
        <v>0</v>
      </c>
      <c r="H163" s="10"/>
    </row>
    <row r="164" spans="1:8" x14ac:dyDescent="0.3">
      <c r="A164" s="339"/>
      <c r="B164" s="339"/>
      <c r="C164" s="359"/>
      <c r="D164" s="361"/>
      <c r="E164" s="11" t="s">
        <v>17</v>
      </c>
      <c r="F164" s="29">
        <v>0</v>
      </c>
      <c r="G164" s="29">
        <v>0</v>
      </c>
      <c r="H164" s="10"/>
    </row>
    <row r="165" spans="1:8" x14ac:dyDescent="0.3">
      <c r="A165" s="339"/>
      <c r="B165" s="339"/>
      <c r="C165" s="359"/>
      <c r="D165" s="361"/>
      <c r="E165" s="8" t="s">
        <v>15</v>
      </c>
      <c r="F165" s="29">
        <v>0</v>
      </c>
      <c r="G165" s="29">
        <v>0</v>
      </c>
      <c r="H165" s="10"/>
    </row>
    <row r="166" spans="1:8" ht="27.6" x14ac:dyDescent="0.3">
      <c r="A166" s="339"/>
      <c r="B166" s="339"/>
      <c r="C166" s="359"/>
      <c r="D166" s="361"/>
      <c r="E166" s="11" t="s">
        <v>18</v>
      </c>
      <c r="F166" s="29">
        <v>0</v>
      </c>
      <c r="G166" s="29">
        <v>0</v>
      </c>
      <c r="H166" s="10"/>
    </row>
    <row r="167" spans="1:8" x14ac:dyDescent="0.3">
      <c r="A167" s="339"/>
      <c r="B167" s="339"/>
      <c r="C167" s="359"/>
      <c r="D167" s="361"/>
      <c r="E167" s="8" t="s">
        <v>15</v>
      </c>
      <c r="F167" s="29">
        <v>0</v>
      </c>
      <c r="G167" s="29">
        <v>0</v>
      </c>
      <c r="H167" s="10"/>
    </row>
    <row r="168" spans="1:8" x14ac:dyDescent="0.3">
      <c r="A168" s="339"/>
      <c r="B168" s="339"/>
      <c r="C168" s="359"/>
      <c r="D168" s="361"/>
      <c r="E168" s="11" t="s">
        <v>19</v>
      </c>
      <c r="F168" s="29">
        <v>0</v>
      </c>
      <c r="G168" s="29">
        <v>0</v>
      </c>
      <c r="H168" s="10"/>
    </row>
    <row r="169" spans="1:8" x14ac:dyDescent="0.3">
      <c r="A169" s="339"/>
      <c r="B169" s="339"/>
      <c r="C169" s="359"/>
      <c r="D169" s="361"/>
      <c r="E169" s="8" t="s">
        <v>15</v>
      </c>
      <c r="F169" s="29">
        <v>0</v>
      </c>
      <c r="G169" s="29">
        <v>0</v>
      </c>
      <c r="H169" s="10"/>
    </row>
    <row r="170" spans="1:8" x14ac:dyDescent="0.3">
      <c r="A170" s="339"/>
      <c r="B170" s="339"/>
      <c r="C170" s="359"/>
      <c r="D170" s="361"/>
      <c r="E170" s="11" t="s">
        <v>20</v>
      </c>
      <c r="F170" s="29">
        <f>F160+F162+F164+F166+F168</f>
        <v>0</v>
      </c>
      <c r="G170" s="29">
        <f>G160+G162+G164+G166+G168</f>
        <v>0.9</v>
      </c>
      <c r="H170" s="10"/>
    </row>
    <row r="171" spans="1:8" x14ac:dyDescent="0.3">
      <c r="A171" s="339"/>
      <c r="B171" s="339"/>
      <c r="C171" s="359"/>
      <c r="D171" s="361"/>
      <c r="E171" s="12" t="s">
        <v>15</v>
      </c>
      <c r="F171" s="31">
        <f>F161+F163+F165+F167+F169</f>
        <v>0</v>
      </c>
      <c r="G171" s="31">
        <f>G161+G163+G165+G167+G169</f>
        <v>0</v>
      </c>
      <c r="H171" s="14"/>
    </row>
    <row r="172" spans="1:8" x14ac:dyDescent="0.3">
      <c r="A172" s="339"/>
      <c r="B172" s="339"/>
      <c r="C172" s="40"/>
      <c r="D172" s="16"/>
      <c r="E172" s="5" t="s">
        <v>14</v>
      </c>
      <c r="F172" s="41">
        <f t="shared" ref="F172:G183" si="3">F148+F160</f>
        <v>0</v>
      </c>
      <c r="G172" s="32">
        <f t="shared" si="3"/>
        <v>23.6</v>
      </c>
      <c r="H172" s="42"/>
    </row>
    <row r="173" spans="1:8" x14ac:dyDescent="0.3">
      <c r="A173" s="339"/>
      <c r="B173" s="339"/>
      <c r="C173" s="43"/>
      <c r="D173" s="19"/>
      <c r="E173" s="8" t="s">
        <v>15</v>
      </c>
      <c r="F173" s="44">
        <f t="shared" si="3"/>
        <v>0</v>
      </c>
      <c r="G173" s="44">
        <f t="shared" si="3"/>
        <v>0</v>
      </c>
      <c r="H173" s="45"/>
    </row>
    <row r="174" spans="1:8" x14ac:dyDescent="0.3">
      <c r="A174" s="339"/>
      <c r="B174" s="339"/>
      <c r="C174" s="43"/>
      <c r="D174" s="19"/>
      <c r="E174" s="11" t="s">
        <v>16</v>
      </c>
      <c r="F174" s="44">
        <f t="shared" si="3"/>
        <v>0</v>
      </c>
      <c r="G174" s="34">
        <f t="shared" si="3"/>
        <v>0.6</v>
      </c>
      <c r="H174" s="45"/>
    </row>
    <row r="175" spans="1:8" x14ac:dyDescent="0.3">
      <c r="A175" s="339"/>
      <c r="B175" s="339"/>
      <c r="C175" s="43"/>
      <c r="D175" s="19"/>
      <c r="E175" s="8" t="s">
        <v>15</v>
      </c>
      <c r="F175" s="44">
        <f t="shared" si="3"/>
        <v>0</v>
      </c>
      <c r="G175" s="44">
        <f t="shared" si="3"/>
        <v>0</v>
      </c>
      <c r="H175" s="45"/>
    </row>
    <row r="176" spans="1:8" x14ac:dyDescent="0.3">
      <c r="A176" s="339"/>
      <c r="B176" s="339"/>
      <c r="C176" s="43"/>
      <c r="D176" s="19"/>
      <c r="E176" s="11" t="s">
        <v>17</v>
      </c>
      <c r="F176" s="44">
        <f t="shared" si="3"/>
        <v>0</v>
      </c>
      <c r="G176" s="44">
        <f t="shared" si="3"/>
        <v>0</v>
      </c>
      <c r="H176" s="45"/>
    </row>
    <row r="177" spans="1:8" x14ac:dyDescent="0.3">
      <c r="A177" s="339"/>
      <c r="B177" s="339"/>
      <c r="C177" s="43"/>
      <c r="D177" s="19"/>
      <c r="E177" s="8" t="s">
        <v>15</v>
      </c>
      <c r="F177" s="44">
        <f t="shared" si="3"/>
        <v>0</v>
      </c>
      <c r="G177" s="44">
        <f t="shared" si="3"/>
        <v>0</v>
      </c>
      <c r="H177" s="45"/>
    </row>
    <row r="178" spans="1:8" ht="27.6" x14ac:dyDescent="0.3">
      <c r="A178" s="339"/>
      <c r="B178" s="339"/>
      <c r="C178" s="43"/>
      <c r="D178" s="19"/>
      <c r="E178" s="11" t="s">
        <v>18</v>
      </c>
      <c r="F178" s="44">
        <f t="shared" si="3"/>
        <v>0</v>
      </c>
      <c r="G178" s="44">
        <f t="shared" si="3"/>
        <v>0</v>
      </c>
      <c r="H178" s="45"/>
    </row>
    <row r="179" spans="1:8" x14ac:dyDescent="0.3">
      <c r="A179" s="339"/>
      <c r="B179" s="339"/>
      <c r="C179" s="43"/>
      <c r="D179" s="19"/>
      <c r="E179" s="8" t="s">
        <v>15</v>
      </c>
      <c r="F179" s="44">
        <f t="shared" si="3"/>
        <v>0</v>
      </c>
      <c r="G179" s="44">
        <f t="shared" si="3"/>
        <v>0</v>
      </c>
      <c r="H179" s="45"/>
    </row>
    <row r="180" spans="1:8" x14ac:dyDescent="0.3">
      <c r="A180" s="339"/>
      <c r="B180" s="339"/>
      <c r="C180" s="43"/>
      <c r="D180" s="19"/>
      <c r="E180" s="11" t="s">
        <v>19</v>
      </c>
      <c r="F180" s="44">
        <f t="shared" si="3"/>
        <v>0</v>
      </c>
      <c r="G180" s="44">
        <f t="shared" si="3"/>
        <v>0</v>
      </c>
      <c r="H180" s="45"/>
    </row>
    <row r="181" spans="1:8" x14ac:dyDescent="0.3">
      <c r="A181" s="339"/>
      <c r="B181" s="339"/>
      <c r="C181" s="43"/>
      <c r="D181" s="19"/>
      <c r="E181" s="8" t="s">
        <v>15</v>
      </c>
      <c r="F181" s="44">
        <f t="shared" si="3"/>
        <v>0</v>
      </c>
      <c r="G181" s="44">
        <f t="shared" si="3"/>
        <v>0</v>
      </c>
      <c r="H181" s="45"/>
    </row>
    <row r="182" spans="1:8" ht="27.6" x14ac:dyDescent="0.3">
      <c r="A182" s="339"/>
      <c r="B182" s="339"/>
      <c r="C182" s="43"/>
      <c r="D182" s="19"/>
      <c r="E182" s="11" t="s">
        <v>21</v>
      </c>
      <c r="F182" s="44">
        <f t="shared" si="3"/>
        <v>0</v>
      </c>
      <c r="G182" s="44">
        <f t="shared" si="3"/>
        <v>24.2</v>
      </c>
      <c r="H182" s="45"/>
    </row>
    <row r="183" spans="1:8" x14ac:dyDescent="0.3">
      <c r="A183" s="339"/>
      <c r="B183" s="339"/>
      <c r="C183" s="46"/>
      <c r="D183" s="37"/>
      <c r="E183" s="12" t="s">
        <v>15</v>
      </c>
      <c r="F183" s="47">
        <f t="shared" si="3"/>
        <v>0</v>
      </c>
      <c r="G183" s="47">
        <f t="shared" si="3"/>
        <v>0</v>
      </c>
      <c r="H183" s="48"/>
    </row>
    <row r="184" spans="1:8" ht="15.75" customHeight="1" x14ac:dyDescent="0.3">
      <c r="A184" s="339" t="s">
        <v>42</v>
      </c>
      <c r="B184" s="333" t="s">
        <v>43</v>
      </c>
      <c r="C184" s="363" t="s">
        <v>44</v>
      </c>
      <c r="D184" s="364" t="s">
        <v>45</v>
      </c>
      <c r="E184" s="5" t="s">
        <v>14</v>
      </c>
      <c r="F184" s="39">
        <v>0</v>
      </c>
      <c r="G184" s="39">
        <v>196</v>
      </c>
      <c r="H184" s="7"/>
    </row>
    <row r="185" spans="1:8" x14ac:dyDescent="0.3">
      <c r="A185" s="339"/>
      <c r="B185" s="339"/>
      <c r="C185" s="363"/>
      <c r="D185" s="364"/>
      <c r="E185" s="8" t="s">
        <v>15</v>
      </c>
      <c r="F185" s="29">
        <v>0</v>
      </c>
      <c r="G185" s="29">
        <v>49</v>
      </c>
      <c r="H185" s="10"/>
    </row>
    <row r="186" spans="1:8" x14ac:dyDescent="0.3">
      <c r="A186" s="339"/>
      <c r="B186" s="339"/>
      <c r="C186" s="363"/>
      <c r="D186" s="364"/>
      <c r="E186" s="11" t="s">
        <v>16</v>
      </c>
      <c r="F186" s="29">
        <v>0</v>
      </c>
      <c r="G186" s="29">
        <v>4</v>
      </c>
      <c r="H186" s="10"/>
    </row>
    <row r="187" spans="1:8" x14ac:dyDescent="0.3">
      <c r="A187" s="339"/>
      <c r="B187" s="339"/>
      <c r="C187" s="363"/>
      <c r="D187" s="364"/>
      <c r="E187" s="8" t="s">
        <v>15</v>
      </c>
      <c r="F187" s="29">
        <v>0</v>
      </c>
      <c r="G187" s="29">
        <v>1</v>
      </c>
      <c r="H187" s="10"/>
    </row>
    <row r="188" spans="1:8" x14ac:dyDescent="0.3">
      <c r="A188" s="339"/>
      <c r="B188" s="339"/>
      <c r="C188" s="363"/>
      <c r="D188" s="364"/>
      <c r="E188" s="11" t="s">
        <v>17</v>
      </c>
      <c r="F188" s="29">
        <v>0</v>
      </c>
      <c r="G188" s="29">
        <v>0</v>
      </c>
      <c r="H188" s="10"/>
    </row>
    <row r="189" spans="1:8" x14ac:dyDescent="0.3">
      <c r="A189" s="339"/>
      <c r="B189" s="339"/>
      <c r="C189" s="363"/>
      <c r="D189" s="364"/>
      <c r="E189" s="8" t="s">
        <v>15</v>
      </c>
      <c r="F189" s="29">
        <v>0</v>
      </c>
      <c r="G189" s="29">
        <v>0</v>
      </c>
      <c r="H189" s="10"/>
    </row>
    <row r="190" spans="1:8" ht="27.6" x14ac:dyDescent="0.3">
      <c r="A190" s="339"/>
      <c r="B190" s="339"/>
      <c r="C190" s="363"/>
      <c r="D190" s="364"/>
      <c r="E190" s="11" t="s">
        <v>18</v>
      </c>
      <c r="F190" s="29">
        <v>0</v>
      </c>
      <c r="G190" s="29">
        <v>0</v>
      </c>
      <c r="H190" s="10"/>
    </row>
    <row r="191" spans="1:8" x14ac:dyDescent="0.3">
      <c r="A191" s="339"/>
      <c r="B191" s="339"/>
      <c r="C191" s="363"/>
      <c r="D191" s="364"/>
      <c r="E191" s="8" t="s">
        <v>15</v>
      </c>
      <c r="F191" s="29">
        <v>0</v>
      </c>
      <c r="G191" s="29">
        <v>0</v>
      </c>
      <c r="H191" s="10"/>
    </row>
    <row r="192" spans="1:8" x14ac:dyDescent="0.3">
      <c r="A192" s="339"/>
      <c r="B192" s="339"/>
      <c r="C192" s="363"/>
      <c r="D192" s="364"/>
      <c r="E192" s="11" t="s">
        <v>19</v>
      </c>
      <c r="F192" s="29">
        <v>0</v>
      </c>
      <c r="G192" s="29">
        <v>0</v>
      </c>
      <c r="H192" s="10"/>
    </row>
    <row r="193" spans="1:8" x14ac:dyDescent="0.3">
      <c r="A193" s="339"/>
      <c r="B193" s="339"/>
      <c r="C193" s="363"/>
      <c r="D193" s="364"/>
      <c r="E193" s="8" t="s">
        <v>15</v>
      </c>
      <c r="F193" s="29">
        <v>0</v>
      </c>
      <c r="G193" s="29">
        <v>0</v>
      </c>
      <c r="H193" s="10"/>
    </row>
    <row r="194" spans="1:8" x14ac:dyDescent="0.3">
      <c r="A194" s="339"/>
      <c r="B194" s="339"/>
      <c r="C194" s="363"/>
      <c r="D194" s="364"/>
      <c r="E194" s="11" t="s">
        <v>20</v>
      </c>
      <c r="F194" s="29">
        <f>F184+F186+F188+F190+F192</f>
        <v>0</v>
      </c>
      <c r="G194" s="29">
        <f>G184+G186+G188+G190+G192</f>
        <v>200</v>
      </c>
      <c r="H194" s="10"/>
    </row>
    <row r="195" spans="1:8" x14ac:dyDescent="0.3">
      <c r="A195" s="339"/>
      <c r="B195" s="339"/>
      <c r="C195" s="363"/>
      <c r="D195" s="364"/>
      <c r="E195" s="8" t="s">
        <v>15</v>
      </c>
      <c r="F195" s="29">
        <f>F185+F187+F189+F191+F193</f>
        <v>0</v>
      </c>
      <c r="G195" s="29">
        <f>G185+G187+G189+G191+G193</f>
        <v>50</v>
      </c>
      <c r="H195" s="10"/>
    </row>
    <row r="196" spans="1:8" ht="15.75" customHeight="1" x14ac:dyDescent="0.3">
      <c r="A196" s="339"/>
      <c r="B196" s="339"/>
      <c r="C196" s="377" t="s">
        <v>46</v>
      </c>
      <c r="D196" s="378" t="s">
        <v>47</v>
      </c>
      <c r="E196" s="11" t="s">
        <v>14</v>
      </c>
      <c r="F196" s="29">
        <v>900</v>
      </c>
      <c r="G196" s="29">
        <v>0</v>
      </c>
      <c r="H196" s="10"/>
    </row>
    <row r="197" spans="1:8" x14ac:dyDescent="0.3">
      <c r="A197" s="339"/>
      <c r="B197" s="339"/>
      <c r="C197" s="377"/>
      <c r="D197" s="378"/>
      <c r="E197" s="8" t="s">
        <v>15</v>
      </c>
      <c r="F197" s="29">
        <v>150</v>
      </c>
      <c r="G197" s="29">
        <v>0</v>
      </c>
      <c r="H197" s="10"/>
    </row>
    <row r="198" spans="1:8" x14ac:dyDescent="0.3">
      <c r="A198" s="339"/>
      <c r="B198" s="339"/>
      <c r="C198" s="377"/>
      <c r="D198" s="378"/>
      <c r="E198" s="11" t="s">
        <v>16</v>
      </c>
      <c r="F198" s="29">
        <v>10</v>
      </c>
      <c r="G198" s="29">
        <v>0</v>
      </c>
      <c r="H198" s="10"/>
    </row>
    <row r="199" spans="1:8" x14ac:dyDescent="0.3">
      <c r="A199" s="339"/>
      <c r="B199" s="339"/>
      <c r="C199" s="377"/>
      <c r="D199" s="378"/>
      <c r="E199" s="8" t="s">
        <v>15</v>
      </c>
      <c r="F199" s="29">
        <v>1.67</v>
      </c>
      <c r="G199" s="29">
        <v>0</v>
      </c>
      <c r="H199" s="10"/>
    </row>
    <row r="200" spans="1:8" x14ac:dyDescent="0.3">
      <c r="A200" s="339"/>
      <c r="B200" s="339"/>
      <c r="C200" s="377"/>
      <c r="D200" s="378"/>
      <c r="E200" s="11" t="s">
        <v>17</v>
      </c>
      <c r="F200" s="29">
        <v>0</v>
      </c>
      <c r="G200" s="29">
        <v>0</v>
      </c>
      <c r="H200" s="10"/>
    </row>
    <row r="201" spans="1:8" x14ac:dyDescent="0.3">
      <c r="A201" s="339"/>
      <c r="B201" s="339"/>
      <c r="C201" s="377"/>
      <c r="D201" s="378"/>
      <c r="E201" s="8" t="s">
        <v>15</v>
      </c>
      <c r="F201" s="29">
        <v>0</v>
      </c>
      <c r="G201" s="29">
        <v>0</v>
      </c>
      <c r="H201" s="10"/>
    </row>
    <row r="202" spans="1:8" ht="27.6" x14ac:dyDescent="0.3">
      <c r="A202" s="339"/>
      <c r="B202" s="339"/>
      <c r="C202" s="377"/>
      <c r="D202" s="378"/>
      <c r="E202" s="11" t="s">
        <v>18</v>
      </c>
      <c r="F202" s="29">
        <v>0</v>
      </c>
      <c r="G202" s="29">
        <v>0</v>
      </c>
      <c r="H202" s="10"/>
    </row>
    <row r="203" spans="1:8" x14ac:dyDescent="0.3">
      <c r="A203" s="339"/>
      <c r="B203" s="339"/>
      <c r="C203" s="377"/>
      <c r="D203" s="378"/>
      <c r="E203" s="8" t="s">
        <v>15</v>
      </c>
      <c r="F203" s="29">
        <v>0</v>
      </c>
      <c r="G203" s="29">
        <v>0</v>
      </c>
      <c r="H203" s="10"/>
    </row>
    <row r="204" spans="1:8" x14ac:dyDescent="0.3">
      <c r="A204" s="339"/>
      <c r="B204" s="339"/>
      <c r="C204" s="377"/>
      <c r="D204" s="378"/>
      <c r="E204" s="11" t="s">
        <v>19</v>
      </c>
      <c r="F204" s="29">
        <v>0</v>
      </c>
      <c r="G204" s="29">
        <v>0</v>
      </c>
      <c r="H204" s="10"/>
    </row>
    <row r="205" spans="1:8" x14ac:dyDescent="0.3">
      <c r="A205" s="339"/>
      <c r="B205" s="339"/>
      <c r="C205" s="377"/>
      <c r="D205" s="378"/>
      <c r="E205" s="8" t="s">
        <v>15</v>
      </c>
      <c r="F205" s="29">
        <v>0</v>
      </c>
      <c r="G205" s="29">
        <v>0</v>
      </c>
      <c r="H205" s="10"/>
    </row>
    <row r="206" spans="1:8" x14ac:dyDescent="0.3">
      <c r="A206" s="339"/>
      <c r="B206" s="339"/>
      <c r="C206" s="377"/>
      <c r="D206" s="378"/>
      <c r="E206" s="11" t="s">
        <v>20</v>
      </c>
      <c r="F206" s="29">
        <f>F196+F198+F200+F202+F204</f>
        <v>910</v>
      </c>
      <c r="G206" s="29">
        <f>G196+G198+G200+G202+G204</f>
        <v>0</v>
      </c>
      <c r="H206" s="10"/>
    </row>
    <row r="207" spans="1:8" x14ac:dyDescent="0.3">
      <c r="A207" s="339"/>
      <c r="B207" s="339"/>
      <c r="C207" s="377"/>
      <c r="D207" s="378"/>
      <c r="E207" s="23" t="s">
        <v>15</v>
      </c>
      <c r="F207" s="49">
        <f>F197+F199+F201+F203+F205</f>
        <v>151.66999999999999</v>
      </c>
      <c r="G207" s="49">
        <f>G197+G199+G201+G203+G205</f>
        <v>0</v>
      </c>
      <c r="H207" s="25"/>
    </row>
    <row r="208" spans="1:8" x14ac:dyDescent="0.3">
      <c r="A208" s="339"/>
      <c r="B208" s="339"/>
      <c r="C208" s="15"/>
      <c r="D208" s="15"/>
      <c r="E208" s="5" t="s">
        <v>14</v>
      </c>
      <c r="F208" s="41">
        <f t="shared" ref="F208:G219" si="4">F184+F196</f>
        <v>900</v>
      </c>
      <c r="G208" s="41">
        <f t="shared" si="4"/>
        <v>196</v>
      </c>
      <c r="H208" s="42"/>
    </row>
    <row r="209" spans="1:8" x14ac:dyDescent="0.3">
      <c r="A209" s="339"/>
      <c r="B209" s="339"/>
      <c r="C209" s="18"/>
      <c r="D209" s="18"/>
      <c r="E209" s="8" t="s">
        <v>15</v>
      </c>
      <c r="F209" s="44">
        <f t="shared" si="4"/>
        <v>150</v>
      </c>
      <c r="G209" s="44">
        <f t="shared" si="4"/>
        <v>49</v>
      </c>
      <c r="H209" s="45"/>
    </row>
    <row r="210" spans="1:8" x14ac:dyDescent="0.3">
      <c r="A210" s="339"/>
      <c r="B210" s="339"/>
      <c r="C210" s="18"/>
      <c r="D210" s="18"/>
      <c r="E210" s="11" t="s">
        <v>16</v>
      </c>
      <c r="F210" s="44">
        <f t="shared" si="4"/>
        <v>10</v>
      </c>
      <c r="G210" s="44">
        <f t="shared" si="4"/>
        <v>4</v>
      </c>
      <c r="H210" s="45"/>
    </row>
    <row r="211" spans="1:8" x14ac:dyDescent="0.3">
      <c r="A211" s="339"/>
      <c r="B211" s="339"/>
      <c r="C211" s="18"/>
      <c r="D211" s="18"/>
      <c r="E211" s="8" t="s">
        <v>15</v>
      </c>
      <c r="F211" s="44">
        <f t="shared" si="4"/>
        <v>1.67</v>
      </c>
      <c r="G211" s="44">
        <f t="shared" si="4"/>
        <v>1</v>
      </c>
      <c r="H211" s="45"/>
    </row>
    <row r="212" spans="1:8" x14ac:dyDescent="0.3">
      <c r="A212" s="339"/>
      <c r="B212" s="339"/>
      <c r="C212" s="18"/>
      <c r="D212" s="18"/>
      <c r="E212" s="11" t="s">
        <v>17</v>
      </c>
      <c r="F212" s="44">
        <f t="shared" si="4"/>
        <v>0</v>
      </c>
      <c r="G212" s="44">
        <f t="shared" si="4"/>
        <v>0</v>
      </c>
      <c r="H212" s="45"/>
    </row>
    <row r="213" spans="1:8" x14ac:dyDescent="0.3">
      <c r="A213" s="339"/>
      <c r="B213" s="339"/>
      <c r="C213" s="18"/>
      <c r="D213" s="18"/>
      <c r="E213" s="8" t="s">
        <v>15</v>
      </c>
      <c r="F213" s="44">
        <f t="shared" si="4"/>
        <v>0</v>
      </c>
      <c r="G213" s="44">
        <f t="shared" si="4"/>
        <v>0</v>
      </c>
      <c r="H213" s="45"/>
    </row>
    <row r="214" spans="1:8" ht="27.6" x14ac:dyDescent="0.3">
      <c r="A214" s="339"/>
      <c r="B214" s="339"/>
      <c r="C214" s="18"/>
      <c r="D214" s="18"/>
      <c r="E214" s="11" t="s">
        <v>18</v>
      </c>
      <c r="F214" s="44">
        <f t="shared" si="4"/>
        <v>0</v>
      </c>
      <c r="G214" s="44">
        <f t="shared" si="4"/>
        <v>0</v>
      </c>
      <c r="H214" s="45"/>
    </row>
    <row r="215" spans="1:8" x14ac:dyDescent="0.3">
      <c r="A215" s="339"/>
      <c r="B215" s="339"/>
      <c r="C215" s="18"/>
      <c r="D215" s="18"/>
      <c r="E215" s="8" t="s">
        <v>15</v>
      </c>
      <c r="F215" s="44">
        <f t="shared" si="4"/>
        <v>0</v>
      </c>
      <c r="G215" s="44">
        <f t="shared" si="4"/>
        <v>0</v>
      </c>
      <c r="H215" s="45"/>
    </row>
    <row r="216" spans="1:8" x14ac:dyDescent="0.3">
      <c r="A216" s="339"/>
      <c r="B216" s="339"/>
      <c r="C216" s="18"/>
      <c r="D216" s="18"/>
      <c r="E216" s="11" t="s">
        <v>19</v>
      </c>
      <c r="F216" s="44">
        <f t="shared" si="4"/>
        <v>0</v>
      </c>
      <c r="G216" s="44">
        <f t="shared" si="4"/>
        <v>0</v>
      </c>
      <c r="H216" s="45"/>
    </row>
    <row r="217" spans="1:8" x14ac:dyDescent="0.3">
      <c r="A217" s="339"/>
      <c r="B217" s="339"/>
      <c r="C217" s="18"/>
      <c r="D217" s="18"/>
      <c r="E217" s="8" t="s">
        <v>15</v>
      </c>
      <c r="F217" s="44">
        <f t="shared" si="4"/>
        <v>0</v>
      </c>
      <c r="G217" s="44">
        <f t="shared" si="4"/>
        <v>0</v>
      </c>
      <c r="H217" s="45"/>
    </row>
    <row r="218" spans="1:8" ht="27.6" x14ac:dyDescent="0.3">
      <c r="A218" s="339"/>
      <c r="B218" s="339"/>
      <c r="C218" s="18"/>
      <c r="D218" s="18"/>
      <c r="E218" s="11" t="s">
        <v>21</v>
      </c>
      <c r="F218" s="44">
        <f t="shared" si="4"/>
        <v>910</v>
      </c>
      <c r="G218" s="44">
        <f t="shared" si="4"/>
        <v>200</v>
      </c>
      <c r="H218" s="45"/>
    </row>
    <row r="219" spans="1:8" x14ac:dyDescent="0.3">
      <c r="A219" s="339"/>
      <c r="B219" s="339"/>
      <c r="C219" s="21"/>
      <c r="D219" s="21"/>
      <c r="E219" s="23" t="s">
        <v>15</v>
      </c>
      <c r="F219" s="50">
        <f t="shared" si="4"/>
        <v>151.66999999999999</v>
      </c>
      <c r="G219" s="50">
        <f t="shared" si="4"/>
        <v>50</v>
      </c>
      <c r="H219" s="51"/>
    </row>
    <row r="220" spans="1:8" x14ac:dyDescent="0.3">
      <c r="A220" s="52"/>
      <c r="B220" s="52"/>
      <c r="C220" s="15"/>
      <c r="D220" s="15"/>
      <c r="E220" s="5" t="s">
        <v>14</v>
      </c>
      <c r="F220" s="53">
        <f t="shared" ref="F220:G231" si="5">F16+F76+F136+F172+F208</f>
        <v>6299.1</v>
      </c>
      <c r="G220" s="54">
        <f t="shared" si="5"/>
        <v>6089.0000000000009</v>
      </c>
      <c r="H220" s="7"/>
    </row>
    <row r="221" spans="1:8" x14ac:dyDescent="0.3">
      <c r="A221" s="52"/>
      <c r="B221" s="52"/>
      <c r="C221" s="18"/>
      <c r="D221" s="18"/>
      <c r="E221" s="8" t="s">
        <v>15</v>
      </c>
      <c r="F221" s="55">
        <f t="shared" si="5"/>
        <v>1855</v>
      </c>
      <c r="G221" s="56">
        <f t="shared" si="5"/>
        <v>172.2</v>
      </c>
      <c r="H221" s="10"/>
    </row>
    <row r="222" spans="1:8" x14ac:dyDescent="0.3">
      <c r="A222" s="52"/>
      <c r="B222" s="52"/>
      <c r="C222" s="18"/>
      <c r="D222" s="18"/>
      <c r="E222" s="11" t="s">
        <v>16</v>
      </c>
      <c r="F222" s="55">
        <f t="shared" si="5"/>
        <v>858.7</v>
      </c>
      <c r="G222" s="56">
        <f t="shared" si="5"/>
        <v>1153.5999999999999</v>
      </c>
      <c r="H222" s="10"/>
    </row>
    <row r="223" spans="1:8" x14ac:dyDescent="0.3">
      <c r="A223" s="52"/>
      <c r="B223" s="52"/>
      <c r="C223" s="18"/>
      <c r="D223" s="18"/>
      <c r="E223" s="8" t="s">
        <v>15</v>
      </c>
      <c r="F223" s="55">
        <f t="shared" si="5"/>
        <v>256.83999999999997</v>
      </c>
      <c r="G223" s="56">
        <f t="shared" si="5"/>
        <v>17.2</v>
      </c>
      <c r="H223" s="10"/>
    </row>
    <row r="224" spans="1:8" x14ac:dyDescent="0.3">
      <c r="A224" s="52"/>
      <c r="B224" s="52"/>
      <c r="C224" s="18"/>
      <c r="D224" s="18"/>
      <c r="E224" s="11" t="s">
        <v>17</v>
      </c>
      <c r="F224" s="29">
        <f t="shared" si="5"/>
        <v>0</v>
      </c>
      <c r="G224" s="57">
        <f t="shared" si="5"/>
        <v>0</v>
      </c>
      <c r="H224" s="10"/>
    </row>
    <row r="225" spans="1:8" x14ac:dyDescent="0.3">
      <c r="A225" s="52"/>
      <c r="B225" s="52"/>
      <c r="C225" s="18"/>
      <c r="D225" s="18"/>
      <c r="E225" s="8" t="s">
        <v>15</v>
      </c>
      <c r="F225" s="29">
        <f t="shared" si="5"/>
        <v>0</v>
      </c>
      <c r="G225" s="57">
        <f t="shared" si="5"/>
        <v>0</v>
      </c>
      <c r="H225" s="10"/>
    </row>
    <row r="226" spans="1:8" ht="27.6" x14ac:dyDescent="0.3">
      <c r="A226" s="52"/>
      <c r="B226" s="52"/>
      <c r="C226" s="18"/>
      <c r="D226" s="18"/>
      <c r="E226" s="11" t="s">
        <v>18</v>
      </c>
      <c r="F226" s="29">
        <f t="shared" si="5"/>
        <v>788.97</v>
      </c>
      <c r="G226" s="57">
        <f t="shared" si="5"/>
        <v>0</v>
      </c>
      <c r="H226" s="10"/>
    </row>
    <row r="227" spans="1:8" x14ac:dyDescent="0.3">
      <c r="A227" s="52"/>
      <c r="B227" s="52"/>
      <c r="C227" s="18"/>
      <c r="D227" s="18"/>
      <c r="E227" s="8" t="s">
        <v>15</v>
      </c>
      <c r="F227" s="29">
        <f t="shared" si="5"/>
        <v>104.75</v>
      </c>
      <c r="G227" s="57">
        <f t="shared" si="5"/>
        <v>0</v>
      </c>
      <c r="H227" s="10"/>
    </row>
    <row r="228" spans="1:8" x14ac:dyDescent="0.3">
      <c r="A228" s="52"/>
      <c r="B228" s="52"/>
      <c r="C228" s="18"/>
      <c r="D228" s="18"/>
      <c r="E228" s="11" t="s">
        <v>19</v>
      </c>
      <c r="F228" s="29">
        <f t="shared" si="5"/>
        <v>0</v>
      </c>
      <c r="G228" s="57">
        <f t="shared" si="5"/>
        <v>1.2</v>
      </c>
      <c r="H228" s="10"/>
    </row>
    <row r="229" spans="1:8" x14ac:dyDescent="0.3">
      <c r="A229" s="52"/>
      <c r="B229" s="52"/>
      <c r="C229" s="18"/>
      <c r="D229" s="18"/>
      <c r="E229" s="8" t="s">
        <v>15</v>
      </c>
      <c r="F229" s="29">
        <f t="shared" si="5"/>
        <v>0</v>
      </c>
      <c r="G229" s="57">
        <f t="shared" si="5"/>
        <v>0</v>
      </c>
      <c r="H229" s="10"/>
    </row>
    <row r="230" spans="1:8" ht="27.6" x14ac:dyDescent="0.3">
      <c r="A230" s="52"/>
      <c r="B230" s="52"/>
      <c r="C230" s="18"/>
      <c r="D230" s="18"/>
      <c r="E230" s="11" t="s">
        <v>48</v>
      </c>
      <c r="F230" s="29">
        <f t="shared" si="5"/>
        <v>7946.77</v>
      </c>
      <c r="G230" s="57">
        <f t="shared" si="5"/>
        <v>7243.8</v>
      </c>
      <c r="H230" s="10"/>
    </row>
    <row r="231" spans="1:8" x14ac:dyDescent="0.3">
      <c r="A231" s="52"/>
      <c r="B231" s="52"/>
      <c r="C231" s="21"/>
      <c r="D231" s="21"/>
      <c r="E231" s="23" t="s">
        <v>15</v>
      </c>
      <c r="F231" s="49">
        <f t="shared" si="5"/>
        <v>2216.59</v>
      </c>
      <c r="G231" s="58">
        <f t="shared" si="5"/>
        <v>189.39999999999998</v>
      </c>
      <c r="H231" s="25"/>
    </row>
    <row r="232" spans="1:8" ht="19.5" customHeight="1" x14ac:dyDescent="0.3">
      <c r="A232" s="374" t="s">
        <v>49</v>
      </c>
      <c r="B232" s="374"/>
      <c r="C232" s="374"/>
      <c r="D232" s="374"/>
      <c r="E232" s="374"/>
      <c r="F232" s="374"/>
      <c r="G232" s="374"/>
      <c r="H232" s="374"/>
    </row>
    <row r="233" spans="1:8" ht="15.75" customHeight="1" x14ac:dyDescent="0.3">
      <c r="A233" s="375" t="s">
        <v>50</v>
      </c>
      <c r="B233" s="333" t="s">
        <v>51</v>
      </c>
      <c r="C233" s="359" t="s">
        <v>52</v>
      </c>
      <c r="D233" s="331" t="s">
        <v>53</v>
      </c>
      <c r="E233" s="5" t="s">
        <v>14</v>
      </c>
      <c r="F233" s="59" t="s">
        <v>54</v>
      </c>
      <c r="G233" s="59" t="s">
        <v>54</v>
      </c>
      <c r="H233" s="7"/>
    </row>
    <row r="234" spans="1:8" x14ac:dyDescent="0.3">
      <c r="A234" s="375"/>
      <c r="B234" s="333"/>
      <c r="C234" s="359"/>
      <c r="D234" s="331"/>
      <c r="E234" s="8" t="s">
        <v>15</v>
      </c>
      <c r="F234" s="60" t="s">
        <v>54</v>
      </c>
      <c r="G234" s="60" t="s">
        <v>54</v>
      </c>
      <c r="H234" s="10"/>
    </row>
    <row r="235" spans="1:8" x14ac:dyDescent="0.3">
      <c r="A235" s="375"/>
      <c r="B235" s="333"/>
      <c r="C235" s="359"/>
      <c r="D235" s="331"/>
      <c r="E235" s="11" t="s">
        <v>16</v>
      </c>
      <c r="F235" s="60" t="s">
        <v>54</v>
      </c>
      <c r="G235" s="60" t="s">
        <v>54</v>
      </c>
      <c r="H235" s="10"/>
    </row>
    <row r="236" spans="1:8" x14ac:dyDescent="0.3">
      <c r="A236" s="375"/>
      <c r="B236" s="333"/>
      <c r="C236" s="359"/>
      <c r="D236" s="331"/>
      <c r="E236" s="8" t="s">
        <v>15</v>
      </c>
      <c r="F236" s="60" t="s">
        <v>54</v>
      </c>
      <c r="G236" s="60" t="s">
        <v>54</v>
      </c>
      <c r="H236" s="10"/>
    </row>
    <row r="237" spans="1:8" x14ac:dyDescent="0.3">
      <c r="A237" s="375"/>
      <c r="B237" s="333"/>
      <c r="C237" s="359"/>
      <c r="D237" s="331"/>
      <c r="E237" s="11" t="s">
        <v>17</v>
      </c>
      <c r="F237" s="60" t="s">
        <v>54</v>
      </c>
      <c r="G237" s="60" t="s">
        <v>54</v>
      </c>
      <c r="H237" s="10"/>
    </row>
    <row r="238" spans="1:8" x14ac:dyDescent="0.3">
      <c r="A238" s="375"/>
      <c r="B238" s="333"/>
      <c r="C238" s="359"/>
      <c r="D238" s="331"/>
      <c r="E238" s="8" t="s">
        <v>15</v>
      </c>
      <c r="F238" s="60" t="s">
        <v>54</v>
      </c>
      <c r="G238" s="60" t="s">
        <v>54</v>
      </c>
      <c r="H238" s="10"/>
    </row>
    <row r="239" spans="1:8" ht="27.6" x14ac:dyDescent="0.3">
      <c r="A239" s="375"/>
      <c r="B239" s="333"/>
      <c r="C239" s="359"/>
      <c r="D239" s="331"/>
      <c r="E239" s="11" t="s">
        <v>18</v>
      </c>
      <c r="F239" s="60" t="s">
        <v>54</v>
      </c>
      <c r="G239" s="60" t="s">
        <v>54</v>
      </c>
      <c r="H239" s="10"/>
    </row>
    <row r="240" spans="1:8" x14ac:dyDescent="0.3">
      <c r="A240" s="375"/>
      <c r="B240" s="333"/>
      <c r="C240" s="359"/>
      <c r="D240" s="331"/>
      <c r="E240" s="8" t="s">
        <v>15</v>
      </c>
      <c r="F240" s="60" t="s">
        <v>54</v>
      </c>
      <c r="G240" s="60" t="s">
        <v>54</v>
      </c>
      <c r="H240" s="10"/>
    </row>
    <row r="241" spans="1:8" x14ac:dyDescent="0.3">
      <c r="A241" s="375"/>
      <c r="B241" s="333"/>
      <c r="C241" s="359"/>
      <c r="D241" s="331"/>
      <c r="E241" s="11" t="s">
        <v>19</v>
      </c>
      <c r="F241" s="60">
        <v>9.4</v>
      </c>
      <c r="G241" s="60" t="s">
        <v>54</v>
      </c>
      <c r="H241" s="10"/>
    </row>
    <row r="242" spans="1:8" x14ac:dyDescent="0.3">
      <c r="A242" s="375"/>
      <c r="B242" s="333"/>
      <c r="C242" s="359"/>
      <c r="D242" s="331"/>
      <c r="E242" s="8" t="s">
        <v>15</v>
      </c>
      <c r="F242" s="60">
        <v>0.92</v>
      </c>
      <c r="G242" s="60" t="s">
        <v>54</v>
      </c>
      <c r="H242" s="10"/>
    </row>
    <row r="243" spans="1:8" x14ac:dyDescent="0.3">
      <c r="A243" s="375"/>
      <c r="B243" s="333"/>
      <c r="C243" s="359"/>
      <c r="D243" s="331"/>
      <c r="E243" s="11" t="s">
        <v>20</v>
      </c>
      <c r="F243" s="60">
        <f>SUM(F233,F235,F237,F239,F241)</f>
        <v>9.4</v>
      </c>
      <c r="G243" s="60">
        <f>SUM(G233,G235,G237,G239,G241)</f>
        <v>0</v>
      </c>
      <c r="H243" s="10"/>
    </row>
    <row r="244" spans="1:8" x14ac:dyDescent="0.3">
      <c r="A244" s="375"/>
      <c r="B244" s="333"/>
      <c r="C244" s="359"/>
      <c r="D244" s="331"/>
      <c r="E244" s="12" t="s">
        <v>15</v>
      </c>
      <c r="F244" s="61">
        <f>SUM(F234,F236,F238,F240,F242)</f>
        <v>0.92</v>
      </c>
      <c r="G244" s="61">
        <f>SUM(G234,G236,G238,G240,G242)</f>
        <v>0</v>
      </c>
      <c r="H244" s="14"/>
    </row>
    <row r="245" spans="1:8" x14ac:dyDescent="0.3">
      <c r="A245" s="375"/>
      <c r="B245" s="333"/>
      <c r="C245" s="40"/>
      <c r="D245" s="16"/>
      <c r="E245" s="5" t="s">
        <v>14</v>
      </c>
      <c r="F245" s="59">
        <f t="shared" ref="F245:G256" si="6">SUM(F233)</f>
        <v>0</v>
      </c>
      <c r="G245" s="59">
        <f t="shared" si="6"/>
        <v>0</v>
      </c>
      <c r="H245" s="7"/>
    </row>
    <row r="246" spans="1:8" x14ac:dyDescent="0.3">
      <c r="A246" s="375"/>
      <c r="B246" s="333"/>
      <c r="C246" s="43"/>
      <c r="D246" s="19"/>
      <c r="E246" s="8" t="s">
        <v>15</v>
      </c>
      <c r="F246" s="60">
        <f t="shared" si="6"/>
        <v>0</v>
      </c>
      <c r="G246" s="60">
        <f t="shared" si="6"/>
        <v>0</v>
      </c>
      <c r="H246" s="10"/>
    </row>
    <row r="247" spans="1:8" x14ac:dyDescent="0.3">
      <c r="A247" s="375"/>
      <c r="B247" s="333"/>
      <c r="C247" s="43"/>
      <c r="D247" s="19"/>
      <c r="E247" s="11" t="s">
        <v>16</v>
      </c>
      <c r="F247" s="60">
        <f t="shared" si="6"/>
        <v>0</v>
      </c>
      <c r="G247" s="60">
        <f t="shared" si="6"/>
        <v>0</v>
      </c>
      <c r="H247" s="10"/>
    </row>
    <row r="248" spans="1:8" x14ac:dyDescent="0.3">
      <c r="A248" s="375"/>
      <c r="B248" s="333"/>
      <c r="C248" s="43"/>
      <c r="D248" s="19"/>
      <c r="E248" s="8" t="s">
        <v>15</v>
      </c>
      <c r="F248" s="60">
        <f t="shared" si="6"/>
        <v>0</v>
      </c>
      <c r="G248" s="60">
        <f t="shared" si="6"/>
        <v>0</v>
      </c>
      <c r="H248" s="10"/>
    </row>
    <row r="249" spans="1:8" x14ac:dyDescent="0.3">
      <c r="A249" s="375"/>
      <c r="B249" s="333"/>
      <c r="C249" s="43"/>
      <c r="D249" s="19"/>
      <c r="E249" s="11" t="s">
        <v>17</v>
      </c>
      <c r="F249" s="60">
        <f t="shared" si="6"/>
        <v>0</v>
      </c>
      <c r="G249" s="60">
        <f t="shared" si="6"/>
        <v>0</v>
      </c>
      <c r="H249" s="10"/>
    </row>
    <row r="250" spans="1:8" x14ac:dyDescent="0.3">
      <c r="A250" s="375"/>
      <c r="B250" s="333"/>
      <c r="C250" s="43"/>
      <c r="D250" s="19"/>
      <c r="E250" s="8" t="s">
        <v>15</v>
      </c>
      <c r="F250" s="60">
        <f t="shared" si="6"/>
        <v>0</v>
      </c>
      <c r="G250" s="60">
        <f t="shared" si="6"/>
        <v>0</v>
      </c>
      <c r="H250" s="10"/>
    </row>
    <row r="251" spans="1:8" ht="27.6" x14ac:dyDescent="0.3">
      <c r="A251" s="375"/>
      <c r="B251" s="333"/>
      <c r="C251" s="43"/>
      <c r="D251" s="19"/>
      <c r="E251" s="11" t="s">
        <v>18</v>
      </c>
      <c r="F251" s="60">
        <f t="shared" si="6"/>
        <v>0</v>
      </c>
      <c r="G251" s="60">
        <f t="shared" si="6"/>
        <v>0</v>
      </c>
      <c r="H251" s="10"/>
    </row>
    <row r="252" spans="1:8" x14ac:dyDescent="0.3">
      <c r="A252" s="375"/>
      <c r="B252" s="333"/>
      <c r="C252" s="43"/>
      <c r="D252" s="19"/>
      <c r="E252" s="8" t="s">
        <v>15</v>
      </c>
      <c r="F252" s="60">
        <f t="shared" si="6"/>
        <v>0</v>
      </c>
      <c r="G252" s="60">
        <f t="shared" si="6"/>
        <v>0</v>
      </c>
      <c r="H252" s="10"/>
    </row>
    <row r="253" spans="1:8" x14ac:dyDescent="0.3">
      <c r="A253" s="375"/>
      <c r="B253" s="333"/>
      <c r="C253" s="43"/>
      <c r="D253" s="19"/>
      <c r="E253" s="11" t="s">
        <v>19</v>
      </c>
      <c r="F253" s="60">
        <f t="shared" si="6"/>
        <v>9.4</v>
      </c>
      <c r="G253" s="60">
        <f t="shared" si="6"/>
        <v>0</v>
      </c>
      <c r="H253" s="10"/>
    </row>
    <row r="254" spans="1:8" x14ac:dyDescent="0.3">
      <c r="A254" s="375"/>
      <c r="B254" s="333"/>
      <c r="C254" s="43"/>
      <c r="D254" s="19"/>
      <c r="E254" s="8" t="s">
        <v>15</v>
      </c>
      <c r="F254" s="60">
        <f t="shared" si="6"/>
        <v>0.92</v>
      </c>
      <c r="G254" s="60">
        <f t="shared" si="6"/>
        <v>0</v>
      </c>
      <c r="H254" s="45"/>
    </row>
    <row r="255" spans="1:8" ht="27.6" x14ac:dyDescent="0.3">
      <c r="A255" s="375"/>
      <c r="B255" s="333"/>
      <c r="C255" s="43"/>
      <c r="D255" s="19"/>
      <c r="E255" s="11" t="s">
        <v>21</v>
      </c>
      <c r="F255" s="60">
        <f t="shared" si="6"/>
        <v>9.4</v>
      </c>
      <c r="G255" s="60">
        <f t="shared" si="6"/>
        <v>0</v>
      </c>
      <c r="H255" s="45"/>
    </row>
    <row r="256" spans="1:8" x14ac:dyDescent="0.3">
      <c r="A256" s="375"/>
      <c r="B256" s="333"/>
      <c r="C256" s="62"/>
      <c r="D256" s="22"/>
      <c r="E256" s="23" t="s">
        <v>15</v>
      </c>
      <c r="F256" s="63">
        <f t="shared" si="6"/>
        <v>0.92</v>
      </c>
      <c r="G256" s="63">
        <f t="shared" si="6"/>
        <v>0</v>
      </c>
      <c r="H256" s="51"/>
    </row>
    <row r="257" spans="1:8" ht="18.75" customHeight="1" x14ac:dyDescent="0.3">
      <c r="A257" s="376" t="s">
        <v>55</v>
      </c>
      <c r="B257" s="333" t="s">
        <v>56</v>
      </c>
      <c r="C257" s="359" t="s">
        <v>57</v>
      </c>
      <c r="D257" s="364" t="s">
        <v>58</v>
      </c>
      <c r="E257" s="5" t="s">
        <v>14</v>
      </c>
      <c r="F257" s="64">
        <v>205.2</v>
      </c>
      <c r="G257" s="64" t="s">
        <v>54</v>
      </c>
      <c r="H257" s="65"/>
    </row>
    <row r="258" spans="1:8" ht="18" x14ac:dyDescent="0.3">
      <c r="A258" s="376"/>
      <c r="B258" s="333"/>
      <c r="C258" s="359"/>
      <c r="D258" s="364"/>
      <c r="E258" s="8" t="s">
        <v>15</v>
      </c>
      <c r="F258" s="66">
        <v>34.200000000000003</v>
      </c>
      <c r="G258" s="66" t="s">
        <v>54</v>
      </c>
      <c r="H258" s="67"/>
    </row>
    <row r="259" spans="1:8" ht="18" x14ac:dyDescent="0.3">
      <c r="A259" s="376"/>
      <c r="B259" s="333"/>
      <c r="C259" s="359"/>
      <c r="D259" s="364"/>
      <c r="E259" s="11" t="s">
        <v>16</v>
      </c>
      <c r="F259" s="66">
        <v>136.80000000000001</v>
      </c>
      <c r="G259" s="66" t="s">
        <v>54</v>
      </c>
      <c r="H259" s="67"/>
    </row>
    <row r="260" spans="1:8" ht="18" x14ac:dyDescent="0.3">
      <c r="A260" s="376"/>
      <c r="B260" s="333"/>
      <c r="C260" s="359"/>
      <c r="D260" s="364"/>
      <c r="E260" s="8" t="s">
        <v>15</v>
      </c>
      <c r="F260" s="66">
        <v>22.8</v>
      </c>
      <c r="G260" s="66" t="s">
        <v>54</v>
      </c>
      <c r="H260" s="67"/>
    </row>
    <row r="261" spans="1:8" ht="18" x14ac:dyDescent="0.3">
      <c r="A261" s="376"/>
      <c r="B261" s="333"/>
      <c r="C261" s="359"/>
      <c r="D261" s="364"/>
      <c r="E261" s="11" t="s">
        <v>17</v>
      </c>
      <c r="F261" s="66" t="s">
        <v>54</v>
      </c>
      <c r="G261" s="66" t="s">
        <v>54</v>
      </c>
      <c r="H261" s="67"/>
    </row>
    <row r="262" spans="1:8" ht="18" x14ac:dyDescent="0.3">
      <c r="A262" s="376"/>
      <c r="B262" s="333"/>
      <c r="C262" s="359"/>
      <c r="D262" s="364"/>
      <c r="E262" s="8" t="s">
        <v>15</v>
      </c>
      <c r="F262" s="66" t="s">
        <v>54</v>
      </c>
      <c r="G262" s="66" t="s">
        <v>54</v>
      </c>
      <c r="H262" s="67"/>
    </row>
    <row r="263" spans="1:8" ht="27.6" x14ac:dyDescent="0.3">
      <c r="A263" s="376"/>
      <c r="B263" s="333"/>
      <c r="C263" s="359"/>
      <c r="D263" s="364"/>
      <c r="E263" s="11" t="s">
        <v>18</v>
      </c>
      <c r="F263" s="66" t="s">
        <v>54</v>
      </c>
      <c r="G263" s="66" t="s">
        <v>54</v>
      </c>
      <c r="H263" s="67"/>
    </row>
    <row r="264" spans="1:8" ht="18" x14ac:dyDescent="0.3">
      <c r="A264" s="376"/>
      <c r="B264" s="333"/>
      <c r="C264" s="359"/>
      <c r="D264" s="364"/>
      <c r="E264" s="8" t="s">
        <v>15</v>
      </c>
      <c r="F264" s="66" t="s">
        <v>54</v>
      </c>
      <c r="G264" s="66" t="s">
        <v>54</v>
      </c>
      <c r="H264" s="67"/>
    </row>
    <row r="265" spans="1:8" ht="18" x14ac:dyDescent="0.3">
      <c r="A265" s="376"/>
      <c r="B265" s="333"/>
      <c r="C265" s="359"/>
      <c r="D265" s="364"/>
      <c r="E265" s="11" t="s">
        <v>19</v>
      </c>
      <c r="F265" s="66" t="s">
        <v>54</v>
      </c>
      <c r="G265" s="66" t="s">
        <v>54</v>
      </c>
      <c r="H265" s="67"/>
    </row>
    <row r="266" spans="1:8" ht="18" x14ac:dyDescent="0.3">
      <c r="A266" s="376"/>
      <c r="B266" s="333"/>
      <c r="C266" s="359"/>
      <c r="D266" s="364"/>
      <c r="E266" s="8" t="s">
        <v>15</v>
      </c>
      <c r="F266" s="66" t="s">
        <v>54</v>
      </c>
      <c r="G266" s="66" t="s">
        <v>54</v>
      </c>
      <c r="H266" s="67"/>
    </row>
    <row r="267" spans="1:8" ht="18" x14ac:dyDescent="0.3">
      <c r="A267" s="376"/>
      <c r="B267" s="333"/>
      <c r="C267" s="359"/>
      <c r="D267" s="364"/>
      <c r="E267" s="11" t="s">
        <v>20</v>
      </c>
      <c r="F267" s="66">
        <f>SUM(F257,F259,F261,F263,F265)</f>
        <v>342</v>
      </c>
      <c r="G267" s="66">
        <f>SUM(G257,G259,G261,G263,G265)</f>
        <v>0</v>
      </c>
      <c r="H267" s="67"/>
    </row>
    <row r="268" spans="1:8" ht="18" x14ac:dyDescent="0.3">
      <c r="A268" s="376"/>
      <c r="B268" s="333"/>
      <c r="C268" s="359"/>
      <c r="D268" s="364"/>
      <c r="E268" s="8" t="s">
        <v>15</v>
      </c>
      <c r="F268" s="66">
        <f>SUM(F258,F260,F262,F264,F266)</f>
        <v>57</v>
      </c>
      <c r="G268" s="66">
        <f>SUM(G258,G260,G262,G264,G266)</f>
        <v>0</v>
      </c>
      <c r="H268" s="67"/>
    </row>
    <row r="269" spans="1:8" ht="18.75" customHeight="1" x14ac:dyDescent="0.3">
      <c r="A269" s="376"/>
      <c r="B269" s="333"/>
      <c r="C269" s="359"/>
      <c r="D269" s="338" t="s">
        <v>59</v>
      </c>
      <c r="E269" s="11" t="s">
        <v>14</v>
      </c>
      <c r="F269" s="66" t="s">
        <v>54</v>
      </c>
      <c r="G269" s="66" t="s">
        <v>54</v>
      </c>
      <c r="H269" s="67"/>
    </row>
    <row r="270" spans="1:8" ht="18" x14ac:dyDescent="0.3">
      <c r="A270" s="376"/>
      <c r="B270" s="333"/>
      <c r="C270" s="359"/>
      <c r="D270" s="338"/>
      <c r="E270" s="8" t="s">
        <v>15</v>
      </c>
      <c r="F270" s="66" t="s">
        <v>54</v>
      </c>
      <c r="G270" s="66" t="s">
        <v>54</v>
      </c>
      <c r="H270" s="67"/>
    </row>
    <row r="271" spans="1:8" ht="18" x14ac:dyDescent="0.3">
      <c r="A271" s="376"/>
      <c r="B271" s="333"/>
      <c r="C271" s="359"/>
      <c r="D271" s="338"/>
      <c r="E271" s="11" t="s">
        <v>16</v>
      </c>
      <c r="F271" s="66">
        <v>1.36</v>
      </c>
      <c r="G271" s="66" t="s">
        <v>54</v>
      </c>
      <c r="H271" s="67"/>
    </row>
    <row r="272" spans="1:8" ht="18" x14ac:dyDescent="0.3">
      <c r="A272" s="376"/>
      <c r="B272" s="333"/>
      <c r="C272" s="359"/>
      <c r="D272" s="338"/>
      <c r="E272" s="8" t="s">
        <v>15</v>
      </c>
      <c r="F272" s="66">
        <v>0.65200000000000002</v>
      </c>
      <c r="G272" s="66" t="s">
        <v>54</v>
      </c>
      <c r="H272" s="67"/>
    </row>
    <row r="273" spans="1:8" ht="18" x14ac:dyDescent="0.3">
      <c r="A273" s="376"/>
      <c r="B273" s="333"/>
      <c r="C273" s="359"/>
      <c r="D273" s="338"/>
      <c r="E273" s="11" t="s">
        <v>17</v>
      </c>
      <c r="F273" s="66" t="s">
        <v>54</v>
      </c>
      <c r="G273" s="66" t="s">
        <v>54</v>
      </c>
      <c r="H273" s="67"/>
    </row>
    <row r="274" spans="1:8" ht="18" x14ac:dyDescent="0.3">
      <c r="A274" s="376"/>
      <c r="B274" s="333"/>
      <c r="C274" s="359"/>
      <c r="D274" s="338"/>
      <c r="E274" s="8" t="s">
        <v>15</v>
      </c>
      <c r="F274" s="66" t="s">
        <v>54</v>
      </c>
      <c r="G274" s="66" t="s">
        <v>54</v>
      </c>
      <c r="H274" s="67"/>
    </row>
    <row r="275" spans="1:8" ht="27.6" x14ac:dyDescent="0.3">
      <c r="A275" s="376"/>
      <c r="B275" s="333"/>
      <c r="C275" s="359"/>
      <c r="D275" s="338"/>
      <c r="E275" s="11" t="s">
        <v>18</v>
      </c>
      <c r="F275" s="66" t="s">
        <v>54</v>
      </c>
      <c r="G275" s="66" t="s">
        <v>54</v>
      </c>
      <c r="H275" s="67"/>
    </row>
    <row r="276" spans="1:8" ht="18" x14ac:dyDescent="0.3">
      <c r="A276" s="376"/>
      <c r="B276" s="333"/>
      <c r="C276" s="359"/>
      <c r="D276" s="338"/>
      <c r="E276" s="8" t="s">
        <v>15</v>
      </c>
      <c r="F276" s="66" t="s">
        <v>54</v>
      </c>
      <c r="G276" s="66" t="s">
        <v>54</v>
      </c>
      <c r="H276" s="67"/>
    </row>
    <row r="277" spans="1:8" ht="18" x14ac:dyDescent="0.3">
      <c r="A277" s="376"/>
      <c r="B277" s="333"/>
      <c r="C277" s="359"/>
      <c r="D277" s="338"/>
      <c r="E277" s="11" t="s">
        <v>19</v>
      </c>
      <c r="F277" s="66" t="s">
        <v>54</v>
      </c>
      <c r="G277" s="66" t="s">
        <v>54</v>
      </c>
      <c r="H277" s="67"/>
    </row>
    <row r="278" spans="1:8" ht="18" x14ac:dyDescent="0.3">
      <c r="A278" s="376"/>
      <c r="B278" s="333"/>
      <c r="C278" s="359"/>
      <c r="D278" s="338"/>
      <c r="E278" s="8" t="s">
        <v>15</v>
      </c>
      <c r="F278" s="66" t="s">
        <v>54</v>
      </c>
      <c r="G278" s="66" t="s">
        <v>54</v>
      </c>
      <c r="H278" s="67"/>
    </row>
    <row r="279" spans="1:8" ht="18" x14ac:dyDescent="0.3">
      <c r="A279" s="376"/>
      <c r="B279" s="333"/>
      <c r="C279" s="359"/>
      <c r="D279" s="338"/>
      <c r="E279" s="11" t="s">
        <v>20</v>
      </c>
      <c r="F279" s="66">
        <f>SUM(F269,F271,F273,F275,F277)</f>
        <v>1.36</v>
      </c>
      <c r="G279" s="66">
        <f>SUM(G269,G271,G273,G275,G277)</f>
        <v>0</v>
      </c>
      <c r="H279" s="67"/>
    </row>
    <row r="280" spans="1:8" ht="18" x14ac:dyDescent="0.3">
      <c r="A280" s="376"/>
      <c r="B280" s="333"/>
      <c r="C280" s="359"/>
      <c r="D280" s="338"/>
      <c r="E280" s="8" t="s">
        <v>15</v>
      </c>
      <c r="F280" s="66">
        <f>SUM(F270,F272,F274,F276,F278)</f>
        <v>0.65200000000000002</v>
      </c>
      <c r="G280" s="66">
        <f>SUM(G270,G272,G274,G276,G278)</f>
        <v>0</v>
      </c>
      <c r="H280" s="67"/>
    </row>
    <row r="281" spans="1:8" ht="18.75" customHeight="1" x14ac:dyDescent="0.3">
      <c r="A281" s="376"/>
      <c r="B281" s="333"/>
      <c r="C281" s="359"/>
      <c r="D281" s="338" t="s">
        <v>60</v>
      </c>
      <c r="E281" s="11" t="s">
        <v>14</v>
      </c>
      <c r="F281" s="66" t="s">
        <v>54</v>
      </c>
      <c r="G281" s="66" t="s">
        <v>54</v>
      </c>
      <c r="H281" s="67"/>
    </row>
    <row r="282" spans="1:8" ht="18" x14ac:dyDescent="0.3">
      <c r="A282" s="376"/>
      <c r="B282" s="333"/>
      <c r="C282" s="359"/>
      <c r="D282" s="338"/>
      <c r="E282" s="8" t="s">
        <v>15</v>
      </c>
      <c r="F282" s="66" t="s">
        <v>54</v>
      </c>
      <c r="G282" s="66" t="s">
        <v>54</v>
      </c>
      <c r="H282" s="67"/>
    </row>
    <row r="283" spans="1:8" ht="18" x14ac:dyDescent="0.3">
      <c r="A283" s="376"/>
      <c r="B283" s="333"/>
      <c r="C283" s="359"/>
      <c r="D283" s="338"/>
      <c r="E283" s="11" t="s">
        <v>16</v>
      </c>
      <c r="F283" s="66">
        <v>4.8</v>
      </c>
      <c r="G283" s="66" t="s">
        <v>54</v>
      </c>
      <c r="H283" s="67"/>
    </row>
    <row r="284" spans="1:8" ht="18" x14ac:dyDescent="0.3">
      <c r="A284" s="376"/>
      <c r="B284" s="333"/>
      <c r="C284" s="359"/>
      <c r="D284" s="338"/>
      <c r="E284" s="8" t="s">
        <v>15</v>
      </c>
      <c r="F284" s="66">
        <v>1.5</v>
      </c>
      <c r="G284" s="66" t="s">
        <v>54</v>
      </c>
      <c r="H284" s="67"/>
    </row>
    <row r="285" spans="1:8" ht="18" x14ac:dyDescent="0.3">
      <c r="A285" s="376"/>
      <c r="B285" s="333"/>
      <c r="C285" s="359"/>
      <c r="D285" s="338"/>
      <c r="E285" s="11" t="s">
        <v>17</v>
      </c>
      <c r="F285" s="66" t="s">
        <v>54</v>
      </c>
      <c r="G285" s="66" t="s">
        <v>54</v>
      </c>
      <c r="H285" s="67"/>
    </row>
    <row r="286" spans="1:8" ht="18" x14ac:dyDescent="0.3">
      <c r="A286" s="376"/>
      <c r="B286" s="333"/>
      <c r="C286" s="359"/>
      <c r="D286" s="338"/>
      <c r="E286" s="8" t="s">
        <v>15</v>
      </c>
      <c r="F286" s="66" t="s">
        <v>54</v>
      </c>
      <c r="G286" s="66" t="s">
        <v>54</v>
      </c>
      <c r="H286" s="67"/>
    </row>
    <row r="287" spans="1:8" ht="27.6" x14ac:dyDescent="0.3">
      <c r="A287" s="376"/>
      <c r="B287" s="333"/>
      <c r="C287" s="359"/>
      <c r="D287" s="338"/>
      <c r="E287" s="11" t="s">
        <v>18</v>
      </c>
      <c r="F287" s="66" t="s">
        <v>54</v>
      </c>
      <c r="G287" s="66" t="s">
        <v>54</v>
      </c>
      <c r="H287" s="67"/>
    </row>
    <row r="288" spans="1:8" ht="18" x14ac:dyDescent="0.3">
      <c r="A288" s="376"/>
      <c r="B288" s="333"/>
      <c r="C288" s="359"/>
      <c r="D288" s="338"/>
      <c r="E288" s="8" t="s">
        <v>15</v>
      </c>
      <c r="F288" s="66" t="s">
        <v>54</v>
      </c>
      <c r="G288" s="66" t="s">
        <v>54</v>
      </c>
      <c r="H288" s="67"/>
    </row>
    <row r="289" spans="1:8" ht="18" x14ac:dyDescent="0.3">
      <c r="A289" s="376"/>
      <c r="B289" s="333"/>
      <c r="C289" s="359"/>
      <c r="D289" s="338"/>
      <c r="E289" s="11" t="s">
        <v>19</v>
      </c>
      <c r="F289" s="66" t="s">
        <v>54</v>
      </c>
      <c r="G289" s="66" t="s">
        <v>54</v>
      </c>
      <c r="H289" s="67"/>
    </row>
    <row r="290" spans="1:8" ht="18" x14ac:dyDescent="0.3">
      <c r="A290" s="376"/>
      <c r="B290" s="333"/>
      <c r="C290" s="359"/>
      <c r="D290" s="338"/>
      <c r="E290" s="8" t="s">
        <v>15</v>
      </c>
      <c r="F290" s="66" t="s">
        <v>54</v>
      </c>
      <c r="G290" s="66" t="s">
        <v>54</v>
      </c>
      <c r="H290" s="67"/>
    </row>
    <row r="291" spans="1:8" ht="18" x14ac:dyDescent="0.3">
      <c r="A291" s="376"/>
      <c r="B291" s="333"/>
      <c r="C291" s="359"/>
      <c r="D291" s="338"/>
      <c r="E291" s="11" t="s">
        <v>20</v>
      </c>
      <c r="F291" s="66">
        <f>SUM(F281,F283,F285,F287,F289)</f>
        <v>4.8</v>
      </c>
      <c r="G291" s="66">
        <f>SUM(G281,G283,G285,G287,G289)</f>
        <v>0</v>
      </c>
      <c r="H291" s="67"/>
    </row>
    <row r="292" spans="1:8" ht="18" x14ac:dyDescent="0.3">
      <c r="A292" s="376"/>
      <c r="B292" s="333"/>
      <c r="C292" s="359"/>
      <c r="D292" s="338"/>
      <c r="E292" s="8" t="s">
        <v>15</v>
      </c>
      <c r="F292" s="66">
        <f>SUM(F282,F284,F286,F288,F290)</f>
        <v>1.5</v>
      </c>
      <c r="G292" s="66">
        <f>SUM(G282,G284,G286,G288,G290)</f>
        <v>0</v>
      </c>
      <c r="H292" s="67"/>
    </row>
    <row r="293" spans="1:8" ht="18.75" customHeight="1" x14ac:dyDescent="0.3">
      <c r="A293" s="376"/>
      <c r="B293" s="333"/>
      <c r="C293" s="359"/>
      <c r="D293" s="338" t="s">
        <v>61</v>
      </c>
      <c r="E293" s="11" t="s">
        <v>14</v>
      </c>
      <c r="F293" s="66" t="s">
        <v>54</v>
      </c>
      <c r="G293" s="66" t="s">
        <v>54</v>
      </c>
      <c r="H293" s="68"/>
    </row>
    <row r="294" spans="1:8" ht="18" x14ac:dyDescent="0.3">
      <c r="A294" s="376"/>
      <c r="B294" s="333"/>
      <c r="C294" s="359"/>
      <c r="D294" s="338"/>
      <c r="E294" s="8" t="s">
        <v>15</v>
      </c>
      <c r="F294" s="66" t="s">
        <v>54</v>
      </c>
      <c r="G294" s="66" t="s">
        <v>54</v>
      </c>
      <c r="H294" s="68"/>
    </row>
    <row r="295" spans="1:8" ht="18" x14ac:dyDescent="0.3">
      <c r="A295" s="376"/>
      <c r="B295" s="333"/>
      <c r="C295" s="359"/>
      <c r="D295" s="338"/>
      <c r="E295" s="11" t="s">
        <v>16</v>
      </c>
      <c r="F295" s="66">
        <v>748.3492</v>
      </c>
      <c r="G295" s="66" t="s">
        <v>54</v>
      </c>
      <c r="H295" s="68"/>
    </row>
    <row r="296" spans="1:8" ht="18" x14ac:dyDescent="0.3">
      <c r="A296" s="376"/>
      <c r="B296" s="333"/>
      <c r="C296" s="359"/>
      <c r="D296" s="338"/>
      <c r="E296" s="8" t="s">
        <v>15</v>
      </c>
      <c r="F296" s="66">
        <v>124.5587</v>
      </c>
      <c r="G296" s="66" t="s">
        <v>54</v>
      </c>
      <c r="H296" s="68"/>
    </row>
    <row r="297" spans="1:8" ht="18" x14ac:dyDescent="0.3">
      <c r="A297" s="376"/>
      <c r="B297" s="333"/>
      <c r="C297" s="359"/>
      <c r="D297" s="338"/>
      <c r="E297" s="11" t="s">
        <v>17</v>
      </c>
      <c r="F297" s="66" t="s">
        <v>54</v>
      </c>
      <c r="G297" s="66" t="s">
        <v>54</v>
      </c>
      <c r="H297" s="68"/>
    </row>
    <row r="298" spans="1:8" ht="18" x14ac:dyDescent="0.3">
      <c r="A298" s="376"/>
      <c r="B298" s="333"/>
      <c r="C298" s="359"/>
      <c r="D298" s="338"/>
      <c r="E298" s="8" t="s">
        <v>15</v>
      </c>
      <c r="F298" s="66" t="s">
        <v>54</v>
      </c>
      <c r="G298" s="66" t="s">
        <v>54</v>
      </c>
      <c r="H298" s="68"/>
    </row>
    <row r="299" spans="1:8" ht="27.6" x14ac:dyDescent="0.3">
      <c r="A299" s="376"/>
      <c r="B299" s="333"/>
      <c r="C299" s="359"/>
      <c r="D299" s="338"/>
      <c r="E299" s="11" t="s">
        <v>18</v>
      </c>
      <c r="F299" s="66" t="s">
        <v>54</v>
      </c>
      <c r="G299" s="66" t="s">
        <v>54</v>
      </c>
      <c r="H299" s="68"/>
    </row>
    <row r="300" spans="1:8" ht="18" x14ac:dyDescent="0.3">
      <c r="A300" s="376"/>
      <c r="B300" s="333"/>
      <c r="C300" s="359"/>
      <c r="D300" s="338"/>
      <c r="E300" s="8" t="s">
        <v>15</v>
      </c>
      <c r="F300" s="66" t="s">
        <v>54</v>
      </c>
      <c r="G300" s="66" t="s">
        <v>54</v>
      </c>
      <c r="H300" s="68"/>
    </row>
    <row r="301" spans="1:8" ht="18" x14ac:dyDescent="0.3">
      <c r="A301" s="376"/>
      <c r="B301" s="333"/>
      <c r="C301" s="359"/>
      <c r="D301" s="338"/>
      <c r="E301" s="11" t="s">
        <v>19</v>
      </c>
      <c r="F301" s="66">
        <v>643.50699999999995</v>
      </c>
      <c r="G301" s="66" t="s">
        <v>54</v>
      </c>
      <c r="H301" s="68"/>
    </row>
    <row r="302" spans="1:8" ht="18" x14ac:dyDescent="0.3">
      <c r="A302" s="376"/>
      <c r="B302" s="333"/>
      <c r="C302" s="359"/>
      <c r="D302" s="338"/>
      <c r="E302" s="8" t="s">
        <v>15</v>
      </c>
      <c r="F302" s="66">
        <v>106.7295</v>
      </c>
      <c r="G302" s="66" t="s">
        <v>54</v>
      </c>
      <c r="H302" s="68"/>
    </row>
    <row r="303" spans="1:8" ht="18" x14ac:dyDescent="0.3">
      <c r="A303" s="376"/>
      <c r="B303" s="333"/>
      <c r="C303" s="359"/>
      <c r="D303" s="338"/>
      <c r="E303" s="11" t="s">
        <v>20</v>
      </c>
      <c r="F303" s="66">
        <f>SUM(F293,F295,F297,F299,F301)</f>
        <v>1391.8561999999999</v>
      </c>
      <c r="G303" s="66">
        <f>SUM(G293,G295,G297,G299,G301)</f>
        <v>0</v>
      </c>
      <c r="H303" s="68"/>
    </row>
    <row r="304" spans="1:8" ht="18" x14ac:dyDescent="0.3">
      <c r="A304" s="376"/>
      <c r="B304" s="333"/>
      <c r="C304" s="359"/>
      <c r="D304" s="338"/>
      <c r="E304" s="8" t="s">
        <v>15</v>
      </c>
      <c r="F304" s="66">
        <f>SUM(F294,F296,F298,F300,F302)</f>
        <v>231.28820000000002</v>
      </c>
      <c r="G304" s="66">
        <f>SUM(G294,G296,G298,G300,G302)</f>
        <v>0</v>
      </c>
      <c r="H304" s="68"/>
    </row>
    <row r="305" spans="1:8" ht="18.75" customHeight="1" x14ac:dyDescent="0.3">
      <c r="A305" s="376"/>
      <c r="B305" s="333"/>
      <c r="C305" s="359"/>
      <c r="D305" s="361" t="s">
        <v>62</v>
      </c>
      <c r="E305" s="11" t="s">
        <v>14</v>
      </c>
      <c r="F305" s="66" t="s">
        <v>54</v>
      </c>
      <c r="G305" s="66" t="s">
        <v>54</v>
      </c>
      <c r="H305" s="68"/>
    </row>
    <row r="306" spans="1:8" ht="18" x14ac:dyDescent="0.3">
      <c r="A306" s="376"/>
      <c r="B306" s="333"/>
      <c r="C306" s="359"/>
      <c r="D306" s="361"/>
      <c r="E306" s="8" t="s">
        <v>15</v>
      </c>
      <c r="F306" s="66" t="s">
        <v>54</v>
      </c>
      <c r="G306" s="66" t="s">
        <v>54</v>
      </c>
      <c r="H306" s="68"/>
    </row>
    <row r="307" spans="1:8" ht="18" x14ac:dyDescent="0.3">
      <c r="A307" s="376"/>
      <c r="B307" s="333"/>
      <c r="C307" s="359"/>
      <c r="D307" s="361"/>
      <c r="E307" s="11" t="s">
        <v>16</v>
      </c>
      <c r="F307" s="66">
        <v>80.524000000000001</v>
      </c>
      <c r="G307" s="66" t="s">
        <v>54</v>
      </c>
      <c r="H307" s="68"/>
    </row>
    <row r="308" spans="1:8" ht="18" x14ac:dyDescent="0.3">
      <c r="A308" s="376"/>
      <c r="B308" s="333"/>
      <c r="C308" s="359"/>
      <c r="D308" s="361"/>
      <c r="E308" s="8" t="s">
        <v>15</v>
      </c>
      <c r="F308" s="66">
        <v>13.4185</v>
      </c>
      <c r="G308" s="66" t="s">
        <v>54</v>
      </c>
      <c r="H308" s="68"/>
    </row>
    <row r="309" spans="1:8" ht="18" x14ac:dyDescent="0.3">
      <c r="A309" s="376"/>
      <c r="B309" s="333"/>
      <c r="C309" s="359"/>
      <c r="D309" s="361"/>
      <c r="E309" s="11" t="s">
        <v>17</v>
      </c>
      <c r="F309" s="66" t="s">
        <v>54</v>
      </c>
      <c r="G309" s="66" t="s">
        <v>54</v>
      </c>
      <c r="H309" s="68"/>
    </row>
    <row r="310" spans="1:8" ht="18" x14ac:dyDescent="0.3">
      <c r="A310" s="376"/>
      <c r="B310" s="333"/>
      <c r="C310" s="359"/>
      <c r="D310" s="361"/>
      <c r="E310" s="8" t="s">
        <v>15</v>
      </c>
      <c r="F310" s="66" t="s">
        <v>54</v>
      </c>
      <c r="G310" s="66" t="s">
        <v>54</v>
      </c>
      <c r="H310" s="68"/>
    </row>
    <row r="311" spans="1:8" ht="27.6" x14ac:dyDescent="0.3">
      <c r="A311" s="376"/>
      <c r="B311" s="333"/>
      <c r="C311" s="359"/>
      <c r="D311" s="361"/>
      <c r="E311" s="11" t="s">
        <v>18</v>
      </c>
      <c r="F311" s="66" t="s">
        <v>54</v>
      </c>
      <c r="G311" s="66" t="s">
        <v>54</v>
      </c>
      <c r="H311" s="68"/>
    </row>
    <row r="312" spans="1:8" ht="18" x14ac:dyDescent="0.3">
      <c r="A312" s="376"/>
      <c r="B312" s="333"/>
      <c r="C312" s="359"/>
      <c r="D312" s="361"/>
      <c r="E312" s="8" t="s">
        <v>15</v>
      </c>
      <c r="F312" s="66" t="s">
        <v>54</v>
      </c>
      <c r="G312" s="66" t="s">
        <v>54</v>
      </c>
      <c r="H312" s="68"/>
    </row>
    <row r="313" spans="1:8" ht="18" x14ac:dyDescent="0.3">
      <c r="A313" s="376"/>
      <c r="B313" s="333"/>
      <c r="C313" s="359"/>
      <c r="D313" s="361"/>
      <c r="E313" s="11" t="s">
        <v>19</v>
      </c>
      <c r="F313" s="66">
        <v>84</v>
      </c>
      <c r="G313" s="66" t="s">
        <v>54</v>
      </c>
      <c r="H313" s="68"/>
    </row>
    <row r="314" spans="1:8" ht="18" x14ac:dyDescent="0.3">
      <c r="A314" s="376"/>
      <c r="B314" s="333"/>
      <c r="C314" s="359"/>
      <c r="D314" s="361"/>
      <c r="E314" s="8" t="s">
        <v>15</v>
      </c>
      <c r="F314" s="66">
        <v>14</v>
      </c>
      <c r="G314" s="66" t="s">
        <v>54</v>
      </c>
      <c r="H314" s="68"/>
    </row>
    <row r="315" spans="1:8" ht="18" x14ac:dyDescent="0.3">
      <c r="A315" s="376"/>
      <c r="B315" s="333"/>
      <c r="C315" s="359"/>
      <c r="D315" s="361"/>
      <c r="E315" s="11" t="s">
        <v>20</v>
      </c>
      <c r="F315" s="66">
        <f>SUM(F305,F307,F309,F311,F313)</f>
        <v>164.524</v>
      </c>
      <c r="G315" s="66">
        <f>SUM(G305,G307,G309,G311,G313)</f>
        <v>0</v>
      </c>
      <c r="H315" s="68"/>
    </row>
    <row r="316" spans="1:8" ht="18" x14ac:dyDescent="0.3">
      <c r="A316" s="376"/>
      <c r="B316" s="333"/>
      <c r="C316" s="359"/>
      <c r="D316" s="361"/>
      <c r="E316" s="12" t="s">
        <v>15</v>
      </c>
      <c r="F316" s="69">
        <f>SUM(F306,F308,F310,F312,F314)</f>
        <v>27.418500000000002</v>
      </c>
      <c r="G316" s="69">
        <f>SUM(G306,G308,G310,G312,G314)</f>
        <v>0</v>
      </c>
      <c r="H316" s="70"/>
    </row>
    <row r="317" spans="1:8" ht="18" x14ac:dyDescent="0.3">
      <c r="A317" s="376"/>
      <c r="B317" s="333"/>
      <c r="C317" s="15"/>
      <c r="D317" s="16"/>
      <c r="E317" s="5" t="s">
        <v>14</v>
      </c>
      <c r="F317" s="6">
        <f t="shared" ref="F317:G328" si="7">SUM(F257,F269,F281,F293,F305)</f>
        <v>205.2</v>
      </c>
      <c r="G317" s="6">
        <f t="shared" si="7"/>
        <v>0</v>
      </c>
      <c r="H317" s="65"/>
    </row>
    <row r="318" spans="1:8" ht="18" x14ac:dyDescent="0.3">
      <c r="A318" s="376"/>
      <c r="B318" s="333"/>
      <c r="C318" s="18"/>
      <c r="D318" s="19"/>
      <c r="E318" s="8" t="s">
        <v>15</v>
      </c>
      <c r="F318" s="9">
        <f t="shared" si="7"/>
        <v>34.200000000000003</v>
      </c>
      <c r="G318" s="9">
        <f t="shared" si="7"/>
        <v>0</v>
      </c>
      <c r="H318" s="67"/>
    </row>
    <row r="319" spans="1:8" ht="18" x14ac:dyDescent="0.3">
      <c r="A319" s="376"/>
      <c r="B319" s="333"/>
      <c r="C319" s="18"/>
      <c r="D319" s="19"/>
      <c r="E319" s="11" t="s">
        <v>16</v>
      </c>
      <c r="F319" s="9">
        <f t="shared" si="7"/>
        <v>971.83320000000003</v>
      </c>
      <c r="G319" s="9">
        <f t="shared" si="7"/>
        <v>0</v>
      </c>
      <c r="H319" s="67"/>
    </row>
    <row r="320" spans="1:8" ht="18" x14ac:dyDescent="0.3">
      <c r="A320" s="376"/>
      <c r="B320" s="333"/>
      <c r="C320" s="18"/>
      <c r="D320" s="19"/>
      <c r="E320" s="8" t="s">
        <v>15</v>
      </c>
      <c r="F320" s="71">
        <f t="shared" si="7"/>
        <v>162.92920000000001</v>
      </c>
      <c r="G320" s="9">
        <f t="shared" si="7"/>
        <v>0</v>
      </c>
      <c r="H320" s="67"/>
    </row>
    <row r="321" spans="1:8" ht="18" x14ac:dyDescent="0.3">
      <c r="A321" s="376"/>
      <c r="B321" s="333"/>
      <c r="C321" s="18"/>
      <c r="D321" s="19"/>
      <c r="E321" s="11" t="s">
        <v>17</v>
      </c>
      <c r="F321" s="9">
        <f t="shared" si="7"/>
        <v>0</v>
      </c>
      <c r="G321" s="9">
        <f t="shared" si="7"/>
        <v>0</v>
      </c>
      <c r="H321" s="67"/>
    </row>
    <row r="322" spans="1:8" ht="18" x14ac:dyDescent="0.3">
      <c r="A322" s="376"/>
      <c r="B322" s="333"/>
      <c r="C322" s="18"/>
      <c r="D322" s="19"/>
      <c r="E322" s="8" t="s">
        <v>15</v>
      </c>
      <c r="F322" s="9">
        <f t="shared" si="7"/>
        <v>0</v>
      </c>
      <c r="G322" s="9">
        <f t="shared" si="7"/>
        <v>0</v>
      </c>
      <c r="H322" s="67"/>
    </row>
    <row r="323" spans="1:8" ht="27.6" x14ac:dyDescent="0.3">
      <c r="A323" s="376"/>
      <c r="B323" s="333"/>
      <c r="C323" s="18"/>
      <c r="D323" s="19"/>
      <c r="E323" s="11" t="s">
        <v>18</v>
      </c>
      <c r="F323" s="9">
        <f t="shared" si="7"/>
        <v>0</v>
      </c>
      <c r="G323" s="9">
        <f t="shared" si="7"/>
        <v>0</v>
      </c>
      <c r="H323" s="67"/>
    </row>
    <row r="324" spans="1:8" ht="18" x14ac:dyDescent="0.3">
      <c r="A324" s="376"/>
      <c r="B324" s="333"/>
      <c r="C324" s="18"/>
      <c r="D324" s="19"/>
      <c r="E324" s="8" t="s">
        <v>15</v>
      </c>
      <c r="F324" s="9">
        <f t="shared" si="7"/>
        <v>0</v>
      </c>
      <c r="G324" s="9">
        <f t="shared" si="7"/>
        <v>0</v>
      </c>
      <c r="H324" s="67"/>
    </row>
    <row r="325" spans="1:8" ht="18" x14ac:dyDescent="0.3">
      <c r="A325" s="376"/>
      <c r="B325" s="333"/>
      <c r="C325" s="18"/>
      <c r="D325" s="19"/>
      <c r="E325" s="11" t="s">
        <v>19</v>
      </c>
      <c r="F325" s="9">
        <f t="shared" si="7"/>
        <v>727.50699999999995</v>
      </c>
      <c r="G325" s="9">
        <f t="shared" si="7"/>
        <v>0</v>
      </c>
      <c r="H325" s="67"/>
    </row>
    <row r="326" spans="1:8" ht="18" x14ac:dyDescent="0.3">
      <c r="A326" s="376"/>
      <c r="B326" s="333"/>
      <c r="C326" s="18"/>
      <c r="D326" s="19"/>
      <c r="E326" s="8" t="s">
        <v>15</v>
      </c>
      <c r="F326" s="9">
        <f t="shared" si="7"/>
        <v>120.7295</v>
      </c>
      <c r="G326" s="9">
        <f t="shared" si="7"/>
        <v>0</v>
      </c>
      <c r="H326" s="72"/>
    </row>
    <row r="327" spans="1:8" ht="27.6" x14ac:dyDescent="0.3">
      <c r="A327" s="376"/>
      <c r="B327" s="333"/>
      <c r="C327" s="18"/>
      <c r="D327" s="19"/>
      <c r="E327" s="11" t="s">
        <v>21</v>
      </c>
      <c r="F327" s="9">
        <f t="shared" si="7"/>
        <v>1904.5401999999999</v>
      </c>
      <c r="G327" s="9">
        <f t="shared" si="7"/>
        <v>0</v>
      </c>
      <c r="H327" s="72"/>
    </row>
    <row r="328" spans="1:8" ht="18" x14ac:dyDescent="0.3">
      <c r="A328" s="376"/>
      <c r="B328" s="333"/>
      <c r="C328" s="21"/>
      <c r="D328" s="22"/>
      <c r="E328" s="23" t="s">
        <v>15</v>
      </c>
      <c r="F328" s="73">
        <f t="shared" si="7"/>
        <v>317.8587</v>
      </c>
      <c r="G328" s="73">
        <f t="shared" si="7"/>
        <v>0</v>
      </c>
      <c r="H328" s="74"/>
    </row>
    <row r="329" spans="1:8" ht="18.75" customHeight="1" x14ac:dyDescent="0.3">
      <c r="A329" s="360" t="s">
        <v>63</v>
      </c>
      <c r="B329" s="333" t="s">
        <v>64</v>
      </c>
      <c r="C329" s="359" t="s">
        <v>65</v>
      </c>
      <c r="D329" s="364" t="s">
        <v>66</v>
      </c>
      <c r="E329" s="5" t="s">
        <v>14</v>
      </c>
      <c r="F329" s="75" t="s">
        <v>54</v>
      </c>
      <c r="G329" s="75">
        <v>559.31700000000001</v>
      </c>
      <c r="H329" s="76"/>
    </row>
    <row r="330" spans="1:8" ht="18" x14ac:dyDescent="0.3">
      <c r="A330" s="360"/>
      <c r="B330" s="333"/>
      <c r="C330" s="359"/>
      <c r="D330" s="364"/>
      <c r="E330" s="8" t="s">
        <v>15</v>
      </c>
      <c r="F330" s="77" t="s">
        <v>54</v>
      </c>
      <c r="G330" s="77">
        <v>186.43899999999999</v>
      </c>
      <c r="H330" s="78"/>
    </row>
    <row r="331" spans="1:8" ht="18" x14ac:dyDescent="0.3">
      <c r="A331" s="360"/>
      <c r="B331" s="333"/>
      <c r="C331" s="359"/>
      <c r="D331" s="364"/>
      <c r="E331" s="11" t="s">
        <v>16</v>
      </c>
      <c r="F331" s="77" t="s">
        <v>54</v>
      </c>
      <c r="G331" s="77" t="s">
        <v>54</v>
      </c>
      <c r="H331" s="67"/>
    </row>
    <row r="332" spans="1:8" ht="18" x14ac:dyDescent="0.3">
      <c r="A332" s="360"/>
      <c r="B332" s="333"/>
      <c r="C332" s="359"/>
      <c r="D332" s="364"/>
      <c r="E332" s="8" t="s">
        <v>15</v>
      </c>
      <c r="F332" s="77" t="s">
        <v>54</v>
      </c>
      <c r="G332" s="77" t="s">
        <v>54</v>
      </c>
      <c r="H332" s="67"/>
    </row>
    <row r="333" spans="1:8" ht="18" x14ac:dyDescent="0.3">
      <c r="A333" s="360"/>
      <c r="B333" s="333"/>
      <c r="C333" s="359"/>
      <c r="D333" s="364"/>
      <c r="E333" s="11" t="s">
        <v>17</v>
      </c>
      <c r="F333" s="77" t="s">
        <v>54</v>
      </c>
      <c r="G333" s="77" t="s">
        <v>54</v>
      </c>
      <c r="H333" s="67"/>
    </row>
    <row r="334" spans="1:8" ht="18" x14ac:dyDescent="0.3">
      <c r="A334" s="360"/>
      <c r="B334" s="333"/>
      <c r="C334" s="359"/>
      <c r="D334" s="364"/>
      <c r="E334" s="8" t="s">
        <v>15</v>
      </c>
      <c r="F334" s="77" t="s">
        <v>54</v>
      </c>
      <c r="G334" s="77" t="s">
        <v>54</v>
      </c>
      <c r="H334" s="67"/>
    </row>
    <row r="335" spans="1:8" ht="27.6" x14ac:dyDescent="0.3">
      <c r="A335" s="360"/>
      <c r="B335" s="333"/>
      <c r="C335" s="359"/>
      <c r="D335" s="364"/>
      <c r="E335" s="11" t="s">
        <v>18</v>
      </c>
      <c r="F335" s="77" t="s">
        <v>54</v>
      </c>
      <c r="G335" s="77" t="s">
        <v>54</v>
      </c>
      <c r="H335" s="67"/>
    </row>
    <row r="336" spans="1:8" ht="18" x14ac:dyDescent="0.3">
      <c r="A336" s="360"/>
      <c r="B336" s="333"/>
      <c r="C336" s="359"/>
      <c r="D336" s="364"/>
      <c r="E336" s="8" t="s">
        <v>15</v>
      </c>
      <c r="F336" s="77" t="s">
        <v>54</v>
      </c>
      <c r="G336" s="77" t="s">
        <v>54</v>
      </c>
      <c r="H336" s="67"/>
    </row>
    <row r="337" spans="1:8" ht="18" x14ac:dyDescent="0.3">
      <c r="A337" s="360"/>
      <c r="B337" s="333"/>
      <c r="C337" s="359"/>
      <c r="D337" s="364"/>
      <c r="E337" s="11" t="s">
        <v>19</v>
      </c>
      <c r="F337" s="77" t="s">
        <v>54</v>
      </c>
      <c r="G337" s="77" t="s">
        <v>54</v>
      </c>
      <c r="H337" s="67"/>
    </row>
    <row r="338" spans="1:8" ht="18" x14ac:dyDescent="0.3">
      <c r="A338" s="360"/>
      <c r="B338" s="333"/>
      <c r="C338" s="359"/>
      <c r="D338" s="364"/>
      <c r="E338" s="8" t="s">
        <v>15</v>
      </c>
      <c r="F338" s="77" t="s">
        <v>54</v>
      </c>
      <c r="G338" s="77" t="s">
        <v>54</v>
      </c>
      <c r="H338" s="67"/>
    </row>
    <row r="339" spans="1:8" ht="18" x14ac:dyDescent="0.3">
      <c r="A339" s="360"/>
      <c r="B339" s="333"/>
      <c r="C339" s="359"/>
      <c r="D339" s="364"/>
      <c r="E339" s="11" t="s">
        <v>20</v>
      </c>
      <c r="F339" s="66">
        <f>SUM(F329,F331,F333,F335,F337)</f>
        <v>0</v>
      </c>
      <c r="G339" s="66">
        <f>SUM(G329,G331,G333,G335,G337)</f>
        <v>559.31700000000001</v>
      </c>
      <c r="H339" s="67"/>
    </row>
    <row r="340" spans="1:8" ht="18" x14ac:dyDescent="0.3">
      <c r="A340" s="360"/>
      <c r="B340" s="333"/>
      <c r="C340" s="359"/>
      <c r="D340" s="364"/>
      <c r="E340" s="8" t="s">
        <v>15</v>
      </c>
      <c r="F340" s="66">
        <f>SUM(F330,F332,F334,F336,F338)</f>
        <v>0</v>
      </c>
      <c r="G340" s="66">
        <f>SUM(G330,G332,G334,G336,G338)</f>
        <v>186.43899999999999</v>
      </c>
      <c r="H340" s="67"/>
    </row>
    <row r="341" spans="1:8" ht="18.75" customHeight="1" x14ac:dyDescent="0.3">
      <c r="A341" s="360"/>
      <c r="B341" s="333"/>
      <c r="C341" s="359"/>
      <c r="D341" s="361" t="s">
        <v>67</v>
      </c>
      <c r="E341" s="11" t="s">
        <v>14</v>
      </c>
      <c r="F341" s="77" t="s">
        <v>54</v>
      </c>
      <c r="G341" s="77" t="s">
        <v>54</v>
      </c>
      <c r="H341" s="67"/>
    </row>
    <row r="342" spans="1:8" ht="18" x14ac:dyDescent="0.3">
      <c r="A342" s="360"/>
      <c r="B342" s="333"/>
      <c r="C342" s="359"/>
      <c r="D342" s="361"/>
      <c r="E342" s="8" t="s">
        <v>15</v>
      </c>
      <c r="F342" s="77" t="s">
        <v>54</v>
      </c>
      <c r="G342" s="77" t="s">
        <v>54</v>
      </c>
      <c r="H342" s="67"/>
    </row>
    <row r="343" spans="1:8" ht="18" x14ac:dyDescent="0.3">
      <c r="A343" s="360"/>
      <c r="B343" s="333"/>
      <c r="C343" s="359"/>
      <c r="D343" s="361"/>
      <c r="E343" s="11" t="s">
        <v>16</v>
      </c>
      <c r="F343" s="77" t="s">
        <v>54</v>
      </c>
      <c r="G343" s="77">
        <v>69.129000000000005</v>
      </c>
      <c r="H343" s="78"/>
    </row>
    <row r="344" spans="1:8" ht="18" x14ac:dyDescent="0.3">
      <c r="A344" s="360"/>
      <c r="B344" s="333"/>
      <c r="C344" s="359"/>
      <c r="D344" s="361"/>
      <c r="E344" s="8" t="s">
        <v>15</v>
      </c>
      <c r="F344" s="77" t="s">
        <v>54</v>
      </c>
      <c r="G344" s="77">
        <v>23.042999999999999</v>
      </c>
      <c r="H344" s="78"/>
    </row>
    <row r="345" spans="1:8" ht="18" x14ac:dyDescent="0.3">
      <c r="A345" s="360"/>
      <c r="B345" s="333"/>
      <c r="C345" s="359"/>
      <c r="D345" s="361"/>
      <c r="E345" s="11" t="s">
        <v>17</v>
      </c>
      <c r="F345" s="77" t="s">
        <v>54</v>
      </c>
      <c r="G345" s="77" t="s">
        <v>54</v>
      </c>
      <c r="H345" s="67"/>
    </row>
    <row r="346" spans="1:8" ht="18" x14ac:dyDescent="0.3">
      <c r="A346" s="360"/>
      <c r="B346" s="333"/>
      <c r="C346" s="359"/>
      <c r="D346" s="361"/>
      <c r="E346" s="8" t="s">
        <v>15</v>
      </c>
      <c r="F346" s="77" t="s">
        <v>54</v>
      </c>
      <c r="G346" s="77" t="s">
        <v>54</v>
      </c>
      <c r="H346" s="67"/>
    </row>
    <row r="347" spans="1:8" ht="27.6" x14ac:dyDescent="0.3">
      <c r="A347" s="360"/>
      <c r="B347" s="333"/>
      <c r="C347" s="359"/>
      <c r="D347" s="361"/>
      <c r="E347" s="11" t="s">
        <v>18</v>
      </c>
      <c r="F347" s="77" t="s">
        <v>54</v>
      </c>
      <c r="G347" s="77" t="s">
        <v>54</v>
      </c>
      <c r="H347" s="67"/>
    </row>
    <row r="348" spans="1:8" ht="18" x14ac:dyDescent="0.3">
      <c r="A348" s="360"/>
      <c r="B348" s="333"/>
      <c r="C348" s="359"/>
      <c r="D348" s="361"/>
      <c r="E348" s="8" t="s">
        <v>15</v>
      </c>
      <c r="F348" s="77" t="s">
        <v>54</v>
      </c>
      <c r="G348" s="77" t="s">
        <v>54</v>
      </c>
      <c r="H348" s="67"/>
    </row>
    <row r="349" spans="1:8" ht="18" x14ac:dyDescent="0.3">
      <c r="A349" s="360"/>
      <c r="B349" s="333"/>
      <c r="C349" s="359"/>
      <c r="D349" s="361"/>
      <c r="E349" s="11" t="s">
        <v>19</v>
      </c>
      <c r="F349" s="77" t="s">
        <v>54</v>
      </c>
      <c r="G349" s="77" t="s">
        <v>54</v>
      </c>
      <c r="H349" s="67"/>
    </row>
    <row r="350" spans="1:8" ht="18" x14ac:dyDescent="0.3">
      <c r="A350" s="360"/>
      <c r="B350" s="333"/>
      <c r="C350" s="359"/>
      <c r="D350" s="361"/>
      <c r="E350" s="8" t="s">
        <v>15</v>
      </c>
      <c r="F350" s="77" t="s">
        <v>54</v>
      </c>
      <c r="G350" s="77" t="s">
        <v>54</v>
      </c>
      <c r="H350" s="67"/>
    </row>
    <row r="351" spans="1:8" ht="18" x14ac:dyDescent="0.3">
      <c r="A351" s="360"/>
      <c r="B351" s="333"/>
      <c r="C351" s="359"/>
      <c r="D351" s="361"/>
      <c r="E351" s="11" t="s">
        <v>20</v>
      </c>
      <c r="F351" s="66">
        <f>SUM(F341,F343,F345,F347,F349)</f>
        <v>0</v>
      </c>
      <c r="G351" s="66">
        <f>SUM(G341,G343,G345,G347,G349)</f>
        <v>69.129000000000005</v>
      </c>
      <c r="H351" s="67"/>
    </row>
    <row r="352" spans="1:8" ht="18" x14ac:dyDescent="0.3">
      <c r="A352" s="360"/>
      <c r="B352" s="333"/>
      <c r="C352" s="359"/>
      <c r="D352" s="361"/>
      <c r="E352" s="12" t="s">
        <v>15</v>
      </c>
      <c r="F352" s="69">
        <f>SUM(F342,F344,F346,F348,F350)</f>
        <v>0</v>
      </c>
      <c r="G352" s="69">
        <f>SUM(G342,G344,G346,G348,G350)</f>
        <v>23.042999999999999</v>
      </c>
      <c r="H352" s="79"/>
    </row>
    <row r="353" spans="1:8" ht="18" x14ac:dyDescent="0.3">
      <c r="A353" s="360"/>
      <c r="B353" s="333"/>
      <c r="C353" s="15"/>
      <c r="D353" s="16"/>
      <c r="E353" s="5" t="s">
        <v>14</v>
      </c>
      <c r="F353" s="75">
        <f t="shared" ref="F353:G364" si="8">SUM(F329,F341)</f>
        <v>0</v>
      </c>
      <c r="G353" s="75">
        <f t="shared" si="8"/>
        <v>559.31700000000001</v>
      </c>
      <c r="H353" s="65"/>
    </row>
    <row r="354" spans="1:8" ht="18" x14ac:dyDescent="0.3">
      <c r="A354" s="360"/>
      <c r="B354" s="333"/>
      <c r="C354" s="18"/>
      <c r="D354" s="19"/>
      <c r="E354" s="8" t="s">
        <v>15</v>
      </c>
      <c r="F354" s="77">
        <f t="shared" si="8"/>
        <v>0</v>
      </c>
      <c r="G354" s="77">
        <f t="shared" si="8"/>
        <v>186.43899999999999</v>
      </c>
      <c r="H354" s="67"/>
    </row>
    <row r="355" spans="1:8" ht="18" x14ac:dyDescent="0.3">
      <c r="A355" s="360"/>
      <c r="B355" s="333"/>
      <c r="C355" s="18"/>
      <c r="D355" s="19"/>
      <c r="E355" s="11" t="s">
        <v>16</v>
      </c>
      <c r="F355" s="77">
        <f t="shared" si="8"/>
        <v>0</v>
      </c>
      <c r="G355" s="77">
        <f t="shared" si="8"/>
        <v>69.129000000000005</v>
      </c>
      <c r="H355" s="67"/>
    </row>
    <row r="356" spans="1:8" ht="18" x14ac:dyDescent="0.3">
      <c r="A356" s="360"/>
      <c r="B356" s="333"/>
      <c r="C356" s="18"/>
      <c r="D356" s="19"/>
      <c r="E356" s="8" t="s">
        <v>15</v>
      </c>
      <c r="F356" s="77">
        <f t="shared" si="8"/>
        <v>0</v>
      </c>
      <c r="G356" s="77">
        <f t="shared" si="8"/>
        <v>23.042999999999999</v>
      </c>
      <c r="H356" s="67"/>
    </row>
    <row r="357" spans="1:8" ht="18" x14ac:dyDescent="0.3">
      <c r="A357" s="360"/>
      <c r="B357" s="333"/>
      <c r="C357" s="18"/>
      <c r="D357" s="19"/>
      <c r="E357" s="11" t="s">
        <v>17</v>
      </c>
      <c r="F357" s="77">
        <f t="shared" si="8"/>
        <v>0</v>
      </c>
      <c r="G357" s="77">
        <f t="shared" si="8"/>
        <v>0</v>
      </c>
      <c r="H357" s="67"/>
    </row>
    <row r="358" spans="1:8" ht="18" x14ac:dyDescent="0.3">
      <c r="A358" s="360"/>
      <c r="B358" s="333"/>
      <c r="C358" s="18"/>
      <c r="D358" s="19"/>
      <c r="E358" s="8" t="s">
        <v>15</v>
      </c>
      <c r="F358" s="77">
        <f t="shared" si="8"/>
        <v>0</v>
      </c>
      <c r="G358" s="77">
        <f t="shared" si="8"/>
        <v>0</v>
      </c>
      <c r="H358" s="67"/>
    </row>
    <row r="359" spans="1:8" ht="27.6" x14ac:dyDescent="0.3">
      <c r="A359" s="360"/>
      <c r="B359" s="333"/>
      <c r="C359" s="18"/>
      <c r="D359" s="19"/>
      <c r="E359" s="11" t="s">
        <v>18</v>
      </c>
      <c r="F359" s="77">
        <f t="shared" si="8"/>
        <v>0</v>
      </c>
      <c r="G359" s="77">
        <f t="shared" si="8"/>
        <v>0</v>
      </c>
      <c r="H359" s="67"/>
    </row>
    <row r="360" spans="1:8" ht="18" x14ac:dyDescent="0.3">
      <c r="A360" s="360"/>
      <c r="B360" s="333"/>
      <c r="C360" s="18"/>
      <c r="D360" s="19"/>
      <c r="E360" s="8" t="s">
        <v>15</v>
      </c>
      <c r="F360" s="77">
        <f t="shared" si="8"/>
        <v>0</v>
      </c>
      <c r="G360" s="77">
        <f t="shared" si="8"/>
        <v>0</v>
      </c>
      <c r="H360" s="67"/>
    </row>
    <row r="361" spans="1:8" ht="18" x14ac:dyDescent="0.3">
      <c r="A361" s="360"/>
      <c r="B361" s="333"/>
      <c r="C361" s="18"/>
      <c r="D361" s="19"/>
      <c r="E361" s="11" t="s">
        <v>19</v>
      </c>
      <c r="F361" s="77">
        <f t="shared" si="8"/>
        <v>0</v>
      </c>
      <c r="G361" s="77">
        <f t="shared" si="8"/>
        <v>0</v>
      </c>
      <c r="H361" s="67"/>
    </row>
    <row r="362" spans="1:8" ht="18" x14ac:dyDescent="0.3">
      <c r="A362" s="360"/>
      <c r="B362" s="333"/>
      <c r="C362" s="18"/>
      <c r="D362" s="19"/>
      <c r="E362" s="8" t="s">
        <v>15</v>
      </c>
      <c r="F362" s="77">
        <f t="shared" si="8"/>
        <v>0</v>
      </c>
      <c r="G362" s="77">
        <f t="shared" si="8"/>
        <v>0</v>
      </c>
      <c r="H362" s="72"/>
    </row>
    <row r="363" spans="1:8" ht="27.6" x14ac:dyDescent="0.3">
      <c r="A363" s="360"/>
      <c r="B363" s="333"/>
      <c r="C363" s="18"/>
      <c r="D363" s="19"/>
      <c r="E363" s="11" t="s">
        <v>21</v>
      </c>
      <c r="F363" s="77">
        <f t="shared" si="8"/>
        <v>0</v>
      </c>
      <c r="G363" s="77">
        <f t="shared" si="8"/>
        <v>628.44600000000003</v>
      </c>
      <c r="H363" s="72"/>
    </row>
    <row r="364" spans="1:8" ht="18" x14ac:dyDescent="0.3">
      <c r="A364" s="360"/>
      <c r="B364" s="333"/>
      <c r="C364" s="21"/>
      <c r="D364" s="22"/>
      <c r="E364" s="23" t="s">
        <v>15</v>
      </c>
      <c r="F364" s="80">
        <f t="shared" si="8"/>
        <v>0</v>
      </c>
      <c r="G364" s="80">
        <f t="shared" si="8"/>
        <v>209.482</v>
      </c>
      <c r="H364" s="74"/>
    </row>
    <row r="365" spans="1:8" ht="18.75" customHeight="1" x14ac:dyDescent="0.3">
      <c r="A365" s="372" t="s">
        <v>68</v>
      </c>
      <c r="B365" s="329" t="s">
        <v>69</v>
      </c>
      <c r="C365" s="369" t="s">
        <v>70</v>
      </c>
      <c r="D365" s="342" t="s">
        <v>71</v>
      </c>
      <c r="E365" s="27" t="s">
        <v>14</v>
      </c>
      <c r="F365" s="81" t="s">
        <v>54</v>
      </c>
      <c r="G365" s="81">
        <v>170.1</v>
      </c>
      <c r="H365" s="82"/>
    </row>
    <row r="366" spans="1:8" ht="18" x14ac:dyDescent="0.3">
      <c r="A366" s="372"/>
      <c r="B366" s="329"/>
      <c r="C366" s="369"/>
      <c r="D366" s="342"/>
      <c r="E366" s="8" t="s">
        <v>15</v>
      </c>
      <c r="F366" s="77" t="s">
        <v>54</v>
      </c>
      <c r="G366" s="77">
        <v>64.709999999999994</v>
      </c>
      <c r="H366" s="83"/>
    </row>
    <row r="367" spans="1:8" ht="18" x14ac:dyDescent="0.3">
      <c r="A367" s="372"/>
      <c r="B367" s="329"/>
      <c r="C367" s="369"/>
      <c r="D367" s="342"/>
      <c r="E367" s="11" t="s">
        <v>16</v>
      </c>
      <c r="F367" s="77">
        <v>59.22</v>
      </c>
      <c r="G367" s="77" t="s">
        <v>54</v>
      </c>
      <c r="H367" s="84"/>
    </row>
    <row r="368" spans="1:8" ht="18" x14ac:dyDescent="0.3">
      <c r="A368" s="372"/>
      <c r="B368" s="329"/>
      <c r="C368" s="369"/>
      <c r="D368" s="342"/>
      <c r="E368" s="8" t="s">
        <v>15</v>
      </c>
      <c r="F368" s="77">
        <v>9.8699999999999992</v>
      </c>
      <c r="G368" s="77" t="s">
        <v>54</v>
      </c>
      <c r="H368" s="84"/>
    </row>
    <row r="369" spans="1:8" ht="18" x14ac:dyDescent="0.3">
      <c r="A369" s="372"/>
      <c r="B369" s="329"/>
      <c r="C369" s="369"/>
      <c r="D369" s="342"/>
      <c r="E369" s="11" t="s">
        <v>17</v>
      </c>
      <c r="F369" s="77" t="s">
        <v>54</v>
      </c>
      <c r="G369" s="77" t="s">
        <v>54</v>
      </c>
      <c r="H369" s="84"/>
    </row>
    <row r="370" spans="1:8" ht="18" x14ac:dyDescent="0.3">
      <c r="A370" s="372"/>
      <c r="B370" s="329"/>
      <c r="C370" s="369"/>
      <c r="D370" s="342"/>
      <c r="E370" s="8" t="s">
        <v>15</v>
      </c>
      <c r="F370" s="77" t="s">
        <v>54</v>
      </c>
      <c r="G370" s="77" t="s">
        <v>54</v>
      </c>
      <c r="H370" s="84"/>
    </row>
    <row r="371" spans="1:8" ht="27.6" x14ac:dyDescent="0.3">
      <c r="A371" s="372"/>
      <c r="B371" s="329"/>
      <c r="C371" s="369"/>
      <c r="D371" s="342"/>
      <c r="E371" s="11" t="s">
        <v>18</v>
      </c>
      <c r="F371" s="77">
        <v>904.15</v>
      </c>
      <c r="G371" s="77" t="s">
        <v>54</v>
      </c>
      <c r="H371" s="84"/>
    </row>
    <row r="372" spans="1:8" ht="18" x14ac:dyDescent="0.3">
      <c r="A372" s="372"/>
      <c r="B372" s="329"/>
      <c r="C372" s="369"/>
      <c r="D372" s="342"/>
      <c r="E372" s="8" t="s">
        <v>15</v>
      </c>
      <c r="F372" s="77">
        <v>97.75</v>
      </c>
      <c r="G372" s="77" t="s">
        <v>54</v>
      </c>
      <c r="H372" s="84"/>
    </row>
    <row r="373" spans="1:8" ht="18" x14ac:dyDescent="0.3">
      <c r="A373" s="372"/>
      <c r="B373" s="329"/>
      <c r="C373" s="369"/>
      <c r="D373" s="342"/>
      <c r="E373" s="11" t="s">
        <v>19</v>
      </c>
      <c r="F373" s="77" t="s">
        <v>54</v>
      </c>
      <c r="G373" s="77" t="s">
        <v>54</v>
      </c>
      <c r="H373" s="84"/>
    </row>
    <row r="374" spans="1:8" ht="18" x14ac:dyDescent="0.3">
      <c r="A374" s="372"/>
      <c r="B374" s="329"/>
      <c r="C374" s="369"/>
      <c r="D374" s="342"/>
      <c r="E374" s="8" t="s">
        <v>15</v>
      </c>
      <c r="F374" s="77" t="s">
        <v>54</v>
      </c>
      <c r="G374" s="77" t="s">
        <v>54</v>
      </c>
      <c r="H374" s="84"/>
    </row>
    <row r="375" spans="1:8" ht="18" x14ac:dyDescent="0.3">
      <c r="A375" s="372"/>
      <c r="B375" s="329"/>
      <c r="C375" s="369"/>
      <c r="D375" s="342"/>
      <c r="E375" s="11" t="s">
        <v>20</v>
      </c>
      <c r="F375" s="66">
        <f>SUM(F365,F367,F369,F371,F373)</f>
        <v>963.37</v>
      </c>
      <c r="G375" s="66">
        <f>SUM(G365,G367,G369,G371,G373)</f>
        <v>170.1</v>
      </c>
      <c r="H375" s="84"/>
    </row>
    <row r="376" spans="1:8" ht="18" x14ac:dyDescent="0.3">
      <c r="A376" s="372"/>
      <c r="B376" s="329"/>
      <c r="C376" s="369"/>
      <c r="D376" s="342"/>
      <c r="E376" s="8" t="s">
        <v>15</v>
      </c>
      <c r="F376" s="66">
        <f>SUM(F366,F368,F370,F372,F374)</f>
        <v>107.62</v>
      </c>
      <c r="G376" s="66">
        <f>SUM(G366,G368,G370,G372,G374)</f>
        <v>64.709999999999994</v>
      </c>
      <c r="H376" s="84"/>
    </row>
    <row r="377" spans="1:8" ht="18.75" customHeight="1" x14ac:dyDescent="0.3">
      <c r="A377" s="372"/>
      <c r="B377" s="329"/>
      <c r="C377" s="337" t="s">
        <v>72</v>
      </c>
      <c r="D377" s="338" t="s">
        <v>73</v>
      </c>
      <c r="E377" s="11" t="s">
        <v>14</v>
      </c>
      <c r="F377" s="77" t="s">
        <v>54</v>
      </c>
      <c r="G377" s="77">
        <v>553.59</v>
      </c>
      <c r="H377" s="83"/>
    </row>
    <row r="378" spans="1:8" ht="18" x14ac:dyDescent="0.3">
      <c r="A378" s="372"/>
      <c r="B378" s="329"/>
      <c r="C378" s="337"/>
      <c r="D378" s="338"/>
      <c r="E378" s="8" t="s">
        <v>15</v>
      </c>
      <c r="F378" s="77" t="s">
        <v>54</v>
      </c>
      <c r="G378" s="77">
        <v>144.24</v>
      </c>
      <c r="H378" s="83"/>
    </row>
    <row r="379" spans="1:8" ht="18" x14ac:dyDescent="0.3">
      <c r="A379" s="372"/>
      <c r="B379" s="329"/>
      <c r="C379" s="337"/>
      <c r="D379" s="338"/>
      <c r="E379" s="11" t="s">
        <v>16</v>
      </c>
      <c r="F379" s="77" t="s">
        <v>54</v>
      </c>
      <c r="G379" s="77" t="s">
        <v>54</v>
      </c>
      <c r="H379" s="84"/>
    </row>
    <row r="380" spans="1:8" ht="18" x14ac:dyDescent="0.3">
      <c r="A380" s="372"/>
      <c r="B380" s="329"/>
      <c r="C380" s="337"/>
      <c r="D380" s="338"/>
      <c r="E380" s="8" t="s">
        <v>15</v>
      </c>
      <c r="F380" s="77" t="s">
        <v>54</v>
      </c>
      <c r="G380" s="77" t="s">
        <v>54</v>
      </c>
      <c r="H380" s="84"/>
    </row>
    <row r="381" spans="1:8" ht="18" x14ac:dyDescent="0.3">
      <c r="A381" s="372"/>
      <c r="B381" s="329"/>
      <c r="C381" s="337"/>
      <c r="D381" s="338"/>
      <c r="E381" s="11" t="s">
        <v>17</v>
      </c>
      <c r="F381" s="77" t="s">
        <v>54</v>
      </c>
      <c r="G381" s="77" t="s">
        <v>54</v>
      </c>
      <c r="H381" s="84"/>
    </row>
    <row r="382" spans="1:8" ht="18" x14ac:dyDescent="0.3">
      <c r="A382" s="372"/>
      <c r="B382" s="329"/>
      <c r="C382" s="337"/>
      <c r="D382" s="338"/>
      <c r="E382" s="8" t="s">
        <v>15</v>
      </c>
      <c r="F382" s="77" t="s">
        <v>54</v>
      </c>
      <c r="G382" s="77" t="s">
        <v>54</v>
      </c>
      <c r="H382" s="84"/>
    </row>
    <row r="383" spans="1:8" ht="27.6" x14ac:dyDescent="0.3">
      <c r="A383" s="372"/>
      <c r="B383" s="329"/>
      <c r="C383" s="337"/>
      <c r="D383" s="338"/>
      <c r="E383" s="11" t="s">
        <v>18</v>
      </c>
      <c r="F383" s="77">
        <v>93.33</v>
      </c>
      <c r="G383" s="77" t="s">
        <v>54</v>
      </c>
      <c r="H383" s="84"/>
    </row>
    <row r="384" spans="1:8" ht="18" x14ac:dyDescent="0.3">
      <c r="A384" s="372"/>
      <c r="B384" s="329"/>
      <c r="C384" s="337"/>
      <c r="D384" s="338"/>
      <c r="E384" s="8" t="s">
        <v>15</v>
      </c>
      <c r="F384" s="77">
        <v>15.21</v>
      </c>
      <c r="G384" s="77" t="s">
        <v>54</v>
      </c>
      <c r="H384" s="84"/>
    </row>
    <row r="385" spans="1:8" ht="18" x14ac:dyDescent="0.3">
      <c r="A385" s="372"/>
      <c r="B385" s="329"/>
      <c r="C385" s="337"/>
      <c r="D385" s="338"/>
      <c r="E385" s="11" t="s">
        <v>19</v>
      </c>
      <c r="F385" s="77" t="s">
        <v>54</v>
      </c>
      <c r="G385" s="77" t="s">
        <v>54</v>
      </c>
      <c r="H385" s="84"/>
    </row>
    <row r="386" spans="1:8" ht="18" x14ac:dyDescent="0.3">
      <c r="A386" s="372"/>
      <c r="B386" s="329"/>
      <c r="C386" s="337"/>
      <c r="D386" s="338"/>
      <c r="E386" s="8" t="s">
        <v>15</v>
      </c>
      <c r="F386" s="77" t="s">
        <v>54</v>
      </c>
      <c r="G386" s="77" t="s">
        <v>54</v>
      </c>
      <c r="H386" s="84"/>
    </row>
    <row r="387" spans="1:8" ht="18" x14ac:dyDescent="0.3">
      <c r="A387" s="372"/>
      <c r="B387" s="329"/>
      <c r="C387" s="337"/>
      <c r="D387" s="338"/>
      <c r="E387" s="11" t="s">
        <v>20</v>
      </c>
      <c r="F387" s="66">
        <f>SUM(F377,F379,F381,F383,F385)</f>
        <v>93.33</v>
      </c>
      <c r="G387" s="66">
        <f>SUM(G377,G379,G381,G383,G385)</f>
        <v>553.59</v>
      </c>
      <c r="H387" s="84"/>
    </row>
    <row r="388" spans="1:8" ht="18" x14ac:dyDescent="0.3">
      <c r="A388" s="372"/>
      <c r="B388" s="329"/>
      <c r="C388" s="337"/>
      <c r="D388" s="338"/>
      <c r="E388" s="8" t="s">
        <v>15</v>
      </c>
      <c r="F388" s="66">
        <f>SUM(F378,F380,F382,F384,F386)</f>
        <v>15.21</v>
      </c>
      <c r="G388" s="66">
        <f>SUM(G378,G380,G382,G384,G386)</f>
        <v>144.24</v>
      </c>
      <c r="H388" s="84"/>
    </row>
    <row r="389" spans="1:8" ht="18.75" customHeight="1" x14ac:dyDescent="0.3">
      <c r="A389" s="372"/>
      <c r="B389" s="329"/>
      <c r="C389" s="337" t="s">
        <v>74</v>
      </c>
      <c r="D389" s="338" t="s">
        <v>75</v>
      </c>
      <c r="E389" s="11" t="s">
        <v>14</v>
      </c>
      <c r="F389" s="77" t="s">
        <v>54</v>
      </c>
      <c r="G389" s="77">
        <v>418.85</v>
      </c>
      <c r="H389" s="83"/>
    </row>
    <row r="390" spans="1:8" ht="18" x14ac:dyDescent="0.3">
      <c r="A390" s="372"/>
      <c r="B390" s="329"/>
      <c r="C390" s="337"/>
      <c r="D390" s="338"/>
      <c r="E390" s="8" t="s">
        <v>15</v>
      </c>
      <c r="F390" s="77" t="s">
        <v>54</v>
      </c>
      <c r="G390" s="77">
        <v>188.8</v>
      </c>
      <c r="H390" s="83"/>
    </row>
    <row r="391" spans="1:8" ht="18" x14ac:dyDescent="0.3">
      <c r="A391" s="372"/>
      <c r="B391" s="329"/>
      <c r="C391" s="337"/>
      <c r="D391" s="338"/>
      <c r="E391" s="11" t="s">
        <v>16</v>
      </c>
      <c r="F391" s="77" t="s">
        <v>54</v>
      </c>
      <c r="G391" s="77" t="s">
        <v>54</v>
      </c>
      <c r="H391" s="84"/>
    </row>
    <row r="392" spans="1:8" ht="18" x14ac:dyDescent="0.3">
      <c r="A392" s="372"/>
      <c r="B392" s="329"/>
      <c r="C392" s="337"/>
      <c r="D392" s="338"/>
      <c r="E392" s="8" t="s">
        <v>15</v>
      </c>
      <c r="F392" s="77" t="s">
        <v>54</v>
      </c>
      <c r="G392" s="77" t="s">
        <v>54</v>
      </c>
      <c r="H392" s="84"/>
    </row>
    <row r="393" spans="1:8" ht="18" x14ac:dyDescent="0.3">
      <c r="A393" s="372"/>
      <c r="B393" s="329"/>
      <c r="C393" s="337"/>
      <c r="D393" s="338"/>
      <c r="E393" s="11" t="s">
        <v>17</v>
      </c>
      <c r="F393" s="77" t="s">
        <v>54</v>
      </c>
      <c r="G393" s="77" t="s">
        <v>54</v>
      </c>
      <c r="H393" s="84"/>
    </row>
    <row r="394" spans="1:8" ht="18" x14ac:dyDescent="0.3">
      <c r="A394" s="372"/>
      <c r="B394" s="329"/>
      <c r="C394" s="337"/>
      <c r="D394" s="338"/>
      <c r="E394" s="8" t="s">
        <v>15</v>
      </c>
      <c r="F394" s="77" t="s">
        <v>54</v>
      </c>
      <c r="G394" s="77" t="s">
        <v>54</v>
      </c>
      <c r="H394" s="84"/>
    </row>
    <row r="395" spans="1:8" ht="27.6" x14ac:dyDescent="0.3">
      <c r="A395" s="372"/>
      <c r="B395" s="329"/>
      <c r="C395" s="337"/>
      <c r="D395" s="338"/>
      <c r="E395" s="11" t="s">
        <v>18</v>
      </c>
      <c r="F395" s="77" t="s">
        <v>54</v>
      </c>
      <c r="G395" s="77" t="s">
        <v>54</v>
      </c>
      <c r="H395" s="84"/>
    </row>
    <row r="396" spans="1:8" ht="18" x14ac:dyDescent="0.3">
      <c r="A396" s="372"/>
      <c r="B396" s="329"/>
      <c r="C396" s="337"/>
      <c r="D396" s="338"/>
      <c r="E396" s="8" t="s">
        <v>15</v>
      </c>
      <c r="F396" s="77" t="s">
        <v>54</v>
      </c>
      <c r="G396" s="77" t="s">
        <v>54</v>
      </c>
      <c r="H396" s="84"/>
    </row>
    <row r="397" spans="1:8" ht="18" x14ac:dyDescent="0.3">
      <c r="A397" s="372"/>
      <c r="B397" s="329"/>
      <c r="C397" s="337"/>
      <c r="D397" s="338"/>
      <c r="E397" s="11" t="s">
        <v>19</v>
      </c>
      <c r="F397" s="77" t="s">
        <v>54</v>
      </c>
      <c r="G397" s="77" t="s">
        <v>54</v>
      </c>
      <c r="H397" s="84"/>
    </row>
    <row r="398" spans="1:8" ht="18" x14ac:dyDescent="0.3">
      <c r="A398" s="372"/>
      <c r="B398" s="329"/>
      <c r="C398" s="337"/>
      <c r="D398" s="338"/>
      <c r="E398" s="8" t="s">
        <v>15</v>
      </c>
      <c r="F398" s="77" t="s">
        <v>54</v>
      </c>
      <c r="G398" s="77" t="s">
        <v>54</v>
      </c>
      <c r="H398" s="84"/>
    </row>
    <row r="399" spans="1:8" ht="18" x14ac:dyDescent="0.3">
      <c r="A399" s="372"/>
      <c r="B399" s="329"/>
      <c r="C399" s="337"/>
      <c r="D399" s="338"/>
      <c r="E399" s="11" t="s">
        <v>20</v>
      </c>
      <c r="F399" s="66">
        <f>SUM(F389,F391,F393,F395,F397)</f>
        <v>0</v>
      </c>
      <c r="G399" s="66">
        <f>SUM(G389,G391,G393,G395,G397)</f>
        <v>418.85</v>
      </c>
      <c r="H399" s="84"/>
    </row>
    <row r="400" spans="1:8" ht="18" x14ac:dyDescent="0.3">
      <c r="A400" s="372"/>
      <c r="B400" s="329"/>
      <c r="C400" s="337"/>
      <c r="D400" s="338"/>
      <c r="E400" s="8" t="s">
        <v>15</v>
      </c>
      <c r="F400" s="66">
        <f>SUM(F390,F392,F394,F396,F398)</f>
        <v>0</v>
      </c>
      <c r="G400" s="66">
        <f>SUM(G390,G392,G394,G396,G398)</f>
        <v>188.8</v>
      </c>
      <c r="H400" s="84"/>
    </row>
    <row r="401" spans="1:8" ht="18.75" customHeight="1" x14ac:dyDescent="0.3">
      <c r="A401" s="372"/>
      <c r="B401" s="329"/>
      <c r="C401" s="373" t="s">
        <v>76</v>
      </c>
      <c r="D401" s="361" t="s">
        <v>77</v>
      </c>
      <c r="E401" s="11" t="s">
        <v>14</v>
      </c>
      <c r="F401" s="77" t="s">
        <v>54</v>
      </c>
      <c r="G401" s="77">
        <v>19.09</v>
      </c>
      <c r="H401" s="83"/>
    </row>
    <row r="402" spans="1:8" ht="18" x14ac:dyDescent="0.3">
      <c r="A402" s="372"/>
      <c r="B402" s="329"/>
      <c r="C402" s="373"/>
      <c r="D402" s="361"/>
      <c r="E402" s="8" t="s">
        <v>15</v>
      </c>
      <c r="F402" s="77" t="s">
        <v>54</v>
      </c>
      <c r="G402" s="77">
        <v>3</v>
      </c>
      <c r="H402" s="83"/>
    </row>
    <row r="403" spans="1:8" ht="18" x14ac:dyDescent="0.3">
      <c r="A403" s="372"/>
      <c r="B403" s="329"/>
      <c r="C403" s="373"/>
      <c r="D403" s="361"/>
      <c r="E403" s="11" t="s">
        <v>16</v>
      </c>
      <c r="F403" s="77" t="s">
        <v>54</v>
      </c>
      <c r="G403" s="77" t="s">
        <v>54</v>
      </c>
      <c r="H403" s="84"/>
    </row>
    <row r="404" spans="1:8" ht="18" x14ac:dyDescent="0.3">
      <c r="A404" s="372"/>
      <c r="B404" s="329"/>
      <c r="C404" s="373"/>
      <c r="D404" s="361"/>
      <c r="E404" s="8" t="s">
        <v>15</v>
      </c>
      <c r="F404" s="77" t="s">
        <v>54</v>
      </c>
      <c r="G404" s="77" t="s">
        <v>54</v>
      </c>
      <c r="H404" s="84"/>
    </row>
    <row r="405" spans="1:8" ht="18" x14ac:dyDescent="0.3">
      <c r="A405" s="372"/>
      <c r="B405" s="329"/>
      <c r="C405" s="373"/>
      <c r="D405" s="361"/>
      <c r="E405" s="11" t="s">
        <v>17</v>
      </c>
      <c r="F405" s="77" t="s">
        <v>54</v>
      </c>
      <c r="G405" s="77" t="s">
        <v>54</v>
      </c>
      <c r="H405" s="84"/>
    </row>
    <row r="406" spans="1:8" ht="18" x14ac:dyDescent="0.3">
      <c r="A406" s="372"/>
      <c r="B406" s="329"/>
      <c r="C406" s="373"/>
      <c r="D406" s="361"/>
      <c r="E406" s="8" t="s">
        <v>15</v>
      </c>
      <c r="F406" s="77" t="s">
        <v>54</v>
      </c>
      <c r="G406" s="77" t="s">
        <v>54</v>
      </c>
      <c r="H406" s="84"/>
    </row>
    <row r="407" spans="1:8" ht="27.6" x14ac:dyDescent="0.3">
      <c r="A407" s="372"/>
      <c r="B407" s="329"/>
      <c r="C407" s="373"/>
      <c r="D407" s="361"/>
      <c r="E407" s="11" t="s">
        <v>18</v>
      </c>
      <c r="F407" s="77" t="s">
        <v>54</v>
      </c>
      <c r="G407" s="77" t="s">
        <v>54</v>
      </c>
      <c r="H407" s="84"/>
    </row>
    <row r="408" spans="1:8" ht="18" x14ac:dyDescent="0.3">
      <c r="A408" s="372"/>
      <c r="B408" s="329"/>
      <c r="C408" s="373"/>
      <c r="D408" s="361"/>
      <c r="E408" s="8" t="s">
        <v>15</v>
      </c>
      <c r="F408" s="77" t="s">
        <v>54</v>
      </c>
      <c r="G408" s="77" t="s">
        <v>54</v>
      </c>
      <c r="H408" s="84"/>
    </row>
    <row r="409" spans="1:8" ht="18" x14ac:dyDescent="0.3">
      <c r="A409" s="372"/>
      <c r="B409" s="329"/>
      <c r="C409" s="373"/>
      <c r="D409" s="361"/>
      <c r="E409" s="11" t="s">
        <v>19</v>
      </c>
      <c r="F409" s="77" t="s">
        <v>54</v>
      </c>
      <c r="G409" s="77" t="s">
        <v>54</v>
      </c>
      <c r="H409" s="84"/>
    </row>
    <row r="410" spans="1:8" ht="18" x14ac:dyDescent="0.3">
      <c r="A410" s="372"/>
      <c r="B410" s="329"/>
      <c r="C410" s="373"/>
      <c r="D410" s="361"/>
      <c r="E410" s="8" t="s">
        <v>15</v>
      </c>
      <c r="F410" s="77" t="s">
        <v>54</v>
      </c>
      <c r="G410" s="77" t="s">
        <v>54</v>
      </c>
      <c r="H410" s="84"/>
    </row>
    <row r="411" spans="1:8" ht="18" x14ac:dyDescent="0.3">
      <c r="A411" s="372"/>
      <c r="B411" s="329"/>
      <c r="C411" s="373"/>
      <c r="D411" s="361"/>
      <c r="E411" s="11" t="s">
        <v>20</v>
      </c>
      <c r="F411" s="66">
        <f>SUM(F401,F403,F405,F407,F409)</f>
        <v>0</v>
      </c>
      <c r="G411" s="66">
        <f>SUM(G401,G403,G405,G407,G409)</f>
        <v>19.09</v>
      </c>
      <c r="H411" s="84"/>
    </row>
    <row r="412" spans="1:8" ht="18" x14ac:dyDescent="0.3">
      <c r="A412" s="372"/>
      <c r="B412" s="329"/>
      <c r="C412" s="373"/>
      <c r="D412" s="361"/>
      <c r="E412" s="12" t="s">
        <v>15</v>
      </c>
      <c r="F412" s="69">
        <f>SUM(F402,F404,F406,F408,F410)</f>
        <v>0</v>
      </c>
      <c r="G412" s="69">
        <f>SUM(G402,G404,G406,G408,G410)</f>
        <v>3</v>
      </c>
      <c r="H412" s="85"/>
    </row>
    <row r="413" spans="1:8" ht="18" x14ac:dyDescent="0.3">
      <c r="A413" s="372"/>
      <c r="B413" s="329"/>
      <c r="C413" s="40"/>
      <c r="D413" s="16"/>
      <c r="E413" s="5" t="s">
        <v>14</v>
      </c>
      <c r="F413" s="75">
        <f t="shared" ref="F413:G424" si="9">SUM(F365,F377,F389,F401)</f>
        <v>0</v>
      </c>
      <c r="G413" s="75">
        <f t="shared" si="9"/>
        <v>1161.6299999999999</v>
      </c>
      <c r="H413" s="65"/>
    </row>
    <row r="414" spans="1:8" ht="18" x14ac:dyDescent="0.3">
      <c r="A414" s="372"/>
      <c r="B414" s="329"/>
      <c r="C414" s="43"/>
      <c r="D414" s="19"/>
      <c r="E414" s="8" t="s">
        <v>15</v>
      </c>
      <c r="F414" s="77">
        <f t="shared" si="9"/>
        <v>0</v>
      </c>
      <c r="G414" s="77">
        <f t="shared" si="9"/>
        <v>400.75</v>
      </c>
      <c r="H414" s="67"/>
    </row>
    <row r="415" spans="1:8" ht="18" x14ac:dyDescent="0.3">
      <c r="A415" s="372"/>
      <c r="B415" s="329"/>
      <c r="C415" s="43"/>
      <c r="D415" s="19"/>
      <c r="E415" s="11" t="s">
        <v>16</v>
      </c>
      <c r="F415" s="77">
        <f t="shared" si="9"/>
        <v>59.22</v>
      </c>
      <c r="G415" s="77">
        <f t="shared" si="9"/>
        <v>0</v>
      </c>
      <c r="H415" s="67"/>
    </row>
    <row r="416" spans="1:8" ht="18" x14ac:dyDescent="0.3">
      <c r="A416" s="372"/>
      <c r="B416" s="329"/>
      <c r="C416" s="43"/>
      <c r="D416" s="19"/>
      <c r="E416" s="8" t="s">
        <v>15</v>
      </c>
      <c r="F416" s="77">
        <f t="shared" si="9"/>
        <v>9.8699999999999992</v>
      </c>
      <c r="G416" s="77">
        <f t="shared" si="9"/>
        <v>0</v>
      </c>
      <c r="H416" s="67"/>
    </row>
    <row r="417" spans="1:8" ht="18" x14ac:dyDescent="0.3">
      <c r="A417" s="372"/>
      <c r="B417" s="329"/>
      <c r="C417" s="43"/>
      <c r="D417" s="19"/>
      <c r="E417" s="11" t="s">
        <v>17</v>
      </c>
      <c r="F417" s="77">
        <f t="shared" si="9"/>
        <v>0</v>
      </c>
      <c r="G417" s="77">
        <f t="shared" si="9"/>
        <v>0</v>
      </c>
      <c r="H417" s="67"/>
    </row>
    <row r="418" spans="1:8" ht="18" x14ac:dyDescent="0.3">
      <c r="A418" s="372"/>
      <c r="B418" s="329"/>
      <c r="C418" s="43"/>
      <c r="D418" s="19"/>
      <c r="E418" s="8" t="s">
        <v>15</v>
      </c>
      <c r="F418" s="77">
        <f t="shared" si="9"/>
        <v>0</v>
      </c>
      <c r="G418" s="77">
        <f t="shared" si="9"/>
        <v>0</v>
      </c>
      <c r="H418" s="67"/>
    </row>
    <row r="419" spans="1:8" ht="27.6" x14ac:dyDescent="0.3">
      <c r="A419" s="372"/>
      <c r="B419" s="329"/>
      <c r="C419" s="43"/>
      <c r="D419" s="19"/>
      <c r="E419" s="11" t="s">
        <v>18</v>
      </c>
      <c r="F419" s="77">
        <f t="shared" si="9"/>
        <v>997.48</v>
      </c>
      <c r="G419" s="77">
        <f t="shared" si="9"/>
        <v>0</v>
      </c>
      <c r="H419" s="67"/>
    </row>
    <row r="420" spans="1:8" ht="18" x14ac:dyDescent="0.3">
      <c r="A420" s="372"/>
      <c r="B420" s="329"/>
      <c r="C420" s="43"/>
      <c r="D420" s="19"/>
      <c r="E420" s="8" t="s">
        <v>15</v>
      </c>
      <c r="F420" s="77">
        <f t="shared" si="9"/>
        <v>112.96000000000001</v>
      </c>
      <c r="G420" s="77">
        <f t="shared" si="9"/>
        <v>0</v>
      </c>
      <c r="H420" s="67"/>
    </row>
    <row r="421" spans="1:8" ht="18" x14ac:dyDescent="0.3">
      <c r="A421" s="372"/>
      <c r="B421" s="329"/>
      <c r="C421" s="43"/>
      <c r="D421" s="19"/>
      <c r="E421" s="11" t="s">
        <v>19</v>
      </c>
      <c r="F421" s="77">
        <f t="shared" si="9"/>
        <v>0</v>
      </c>
      <c r="G421" s="77">
        <f t="shared" si="9"/>
        <v>0</v>
      </c>
      <c r="H421" s="67"/>
    </row>
    <row r="422" spans="1:8" ht="18" x14ac:dyDescent="0.3">
      <c r="A422" s="372"/>
      <c r="B422" s="329"/>
      <c r="C422" s="43"/>
      <c r="D422" s="19"/>
      <c r="E422" s="8" t="s">
        <v>15</v>
      </c>
      <c r="F422" s="77">
        <f t="shared" si="9"/>
        <v>0</v>
      </c>
      <c r="G422" s="77">
        <f t="shared" si="9"/>
        <v>0</v>
      </c>
      <c r="H422" s="72"/>
    </row>
    <row r="423" spans="1:8" ht="27.6" x14ac:dyDescent="0.3">
      <c r="A423" s="372"/>
      <c r="B423" s="329"/>
      <c r="C423" s="43"/>
      <c r="D423" s="19"/>
      <c r="E423" s="11" t="s">
        <v>21</v>
      </c>
      <c r="F423" s="77">
        <f t="shared" si="9"/>
        <v>1056.7</v>
      </c>
      <c r="G423" s="77">
        <f t="shared" si="9"/>
        <v>1161.6299999999999</v>
      </c>
      <c r="H423" s="72"/>
    </row>
    <row r="424" spans="1:8" ht="18" x14ac:dyDescent="0.3">
      <c r="A424" s="372"/>
      <c r="B424" s="329"/>
      <c r="C424" s="62"/>
      <c r="D424" s="22"/>
      <c r="E424" s="23" t="s">
        <v>15</v>
      </c>
      <c r="F424" s="80">
        <f t="shared" si="9"/>
        <v>122.83000000000001</v>
      </c>
      <c r="G424" s="80">
        <f t="shared" si="9"/>
        <v>400.75</v>
      </c>
      <c r="H424" s="74"/>
    </row>
    <row r="425" spans="1:8" ht="18.75" customHeight="1" x14ac:dyDescent="0.3">
      <c r="A425" s="360" t="s">
        <v>78</v>
      </c>
      <c r="B425" s="333" t="s">
        <v>79</v>
      </c>
      <c r="C425" s="359" t="s">
        <v>80</v>
      </c>
      <c r="D425" s="361" t="s">
        <v>81</v>
      </c>
      <c r="E425" s="11" t="s">
        <v>14</v>
      </c>
      <c r="F425" s="77" t="s">
        <v>54</v>
      </c>
      <c r="G425" s="77">
        <v>827.14700000000005</v>
      </c>
      <c r="H425" s="78"/>
    </row>
    <row r="426" spans="1:8" ht="18" x14ac:dyDescent="0.3">
      <c r="A426" s="360"/>
      <c r="B426" s="333"/>
      <c r="C426" s="359"/>
      <c r="D426" s="361"/>
      <c r="E426" s="8" t="s">
        <v>15</v>
      </c>
      <c r="F426" s="77" t="s">
        <v>54</v>
      </c>
      <c r="G426" s="77">
        <v>248</v>
      </c>
      <c r="H426" s="78"/>
    </row>
    <row r="427" spans="1:8" ht="18" x14ac:dyDescent="0.3">
      <c r="A427" s="360"/>
      <c r="B427" s="333"/>
      <c r="C427" s="359"/>
      <c r="D427" s="361"/>
      <c r="E427" s="11" t="s">
        <v>16</v>
      </c>
      <c r="F427" s="77" t="s">
        <v>54</v>
      </c>
      <c r="G427" s="77">
        <v>16.881</v>
      </c>
      <c r="H427" s="78"/>
    </row>
    <row r="428" spans="1:8" ht="18" x14ac:dyDescent="0.3">
      <c r="A428" s="360"/>
      <c r="B428" s="333"/>
      <c r="C428" s="359"/>
      <c r="D428" s="361"/>
      <c r="E428" s="8" t="s">
        <v>15</v>
      </c>
      <c r="F428" s="77" t="s">
        <v>54</v>
      </c>
      <c r="G428" s="77">
        <v>5.0609999999999999</v>
      </c>
      <c r="H428" s="78"/>
    </row>
    <row r="429" spans="1:8" ht="18" x14ac:dyDescent="0.3">
      <c r="A429" s="360"/>
      <c r="B429" s="333"/>
      <c r="C429" s="359"/>
      <c r="D429" s="361"/>
      <c r="E429" s="11" t="s">
        <v>17</v>
      </c>
      <c r="F429" s="77" t="s">
        <v>54</v>
      </c>
      <c r="G429" s="77" t="s">
        <v>54</v>
      </c>
      <c r="H429" s="67"/>
    </row>
    <row r="430" spans="1:8" ht="18" x14ac:dyDescent="0.3">
      <c r="A430" s="360"/>
      <c r="B430" s="333"/>
      <c r="C430" s="359"/>
      <c r="D430" s="361"/>
      <c r="E430" s="8" t="s">
        <v>15</v>
      </c>
      <c r="F430" s="77" t="s">
        <v>54</v>
      </c>
      <c r="G430" s="77" t="s">
        <v>54</v>
      </c>
      <c r="H430" s="67"/>
    </row>
    <row r="431" spans="1:8" ht="27.6" x14ac:dyDescent="0.3">
      <c r="A431" s="360"/>
      <c r="B431" s="333"/>
      <c r="C431" s="359"/>
      <c r="D431" s="361"/>
      <c r="E431" s="11" t="s">
        <v>18</v>
      </c>
      <c r="F431" s="77" t="s">
        <v>54</v>
      </c>
      <c r="G431" s="77" t="s">
        <v>54</v>
      </c>
      <c r="H431" s="67"/>
    </row>
    <row r="432" spans="1:8" ht="18" x14ac:dyDescent="0.3">
      <c r="A432" s="360"/>
      <c r="B432" s="333"/>
      <c r="C432" s="359"/>
      <c r="D432" s="361"/>
      <c r="E432" s="8" t="s">
        <v>15</v>
      </c>
      <c r="F432" s="77" t="s">
        <v>54</v>
      </c>
      <c r="G432" s="77" t="s">
        <v>54</v>
      </c>
      <c r="H432" s="67"/>
    </row>
    <row r="433" spans="1:8" ht="18" x14ac:dyDescent="0.3">
      <c r="A433" s="360"/>
      <c r="B433" s="333"/>
      <c r="C433" s="359"/>
      <c r="D433" s="361"/>
      <c r="E433" s="11" t="s">
        <v>19</v>
      </c>
      <c r="F433" s="77" t="s">
        <v>54</v>
      </c>
      <c r="G433" s="77" t="s">
        <v>54</v>
      </c>
      <c r="H433" s="67"/>
    </row>
    <row r="434" spans="1:8" ht="18" x14ac:dyDescent="0.3">
      <c r="A434" s="360"/>
      <c r="B434" s="333"/>
      <c r="C434" s="359"/>
      <c r="D434" s="361"/>
      <c r="E434" s="8" t="s">
        <v>15</v>
      </c>
      <c r="F434" s="77" t="s">
        <v>54</v>
      </c>
      <c r="G434" s="77" t="s">
        <v>54</v>
      </c>
      <c r="H434" s="67"/>
    </row>
    <row r="435" spans="1:8" ht="18" x14ac:dyDescent="0.3">
      <c r="A435" s="360"/>
      <c r="B435" s="333"/>
      <c r="C435" s="359"/>
      <c r="D435" s="361"/>
      <c r="E435" s="11" t="s">
        <v>20</v>
      </c>
      <c r="F435" s="66">
        <f>SUM(F425,F427,F429,F431,F433)</f>
        <v>0</v>
      </c>
      <c r="G435" s="66">
        <f>SUM(G425,G427,G429,G431,G433)</f>
        <v>844.02800000000002</v>
      </c>
      <c r="H435" s="67"/>
    </row>
    <row r="436" spans="1:8" ht="18" x14ac:dyDescent="0.3">
      <c r="A436" s="360"/>
      <c r="B436" s="333"/>
      <c r="C436" s="359"/>
      <c r="D436" s="361"/>
      <c r="E436" s="12" t="s">
        <v>15</v>
      </c>
      <c r="F436" s="69">
        <f>SUM(F426,F428,F430,F432,F434)</f>
        <v>0</v>
      </c>
      <c r="G436" s="69">
        <f>SUM(G426,G428,G430,G432,G434)</f>
        <v>253.06100000000001</v>
      </c>
      <c r="H436" s="79"/>
    </row>
    <row r="437" spans="1:8" ht="18.75" customHeight="1" x14ac:dyDescent="0.3">
      <c r="A437" s="360"/>
      <c r="B437" s="333"/>
      <c r="C437" s="359"/>
      <c r="D437" s="361" t="s">
        <v>82</v>
      </c>
      <c r="E437" s="11" t="s">
        <v>14</v>
      </c>
      <c r="F437" s="77" t="s">
        <v>54</v>
      </c>
      <c r="G437" s="77">
        <v>384.36099999999999</v>
      </c>
      <c r="H437" s="78"/>
    </row>
    <row r="438" spans="1:8" ht="18" x14ac:dyDescent="0.3">
      <c r="A438" s="360"/>
      <c r="B438" s="333"/>
      <c r="C438" s="359"/>
      <c r="D438" s="361"/>
      <c r="E438" s="8" t="s">
        <v>15</v>
      </c>
      <c r="F438" s="77" t="s">
        <v>54</v>
      </c>
      <c r="G438" s="77">
        <v>13.41</v>
      </c>
      <c r="H438" s="78"/>
    </row>
    <row r="439" spans="1:8" ht="18" x14ac:dyDescent="0.3">
      <c r="A439" s="360"/>
      <c r="B439" s="333"/>
      <c r="C439" s="359"/>
      <c r="D439" s="361"/>
      <c r="E439" s="11" t="s">
        <v>16</v>
      </c>
      <c r="F439" s="77" t="s">
        <v>54</v>
      </c>
      <c r="G439" s="77">
        <v>7.8440000000000003</v>
      </c>
      <c r="H439" s="78"/>
    </row>
    <row r="440" spans="1:8" ht="18" x14ac:dyDescent="0.3">
      <c r="A440" s="360"/>
      <c r="B440" s="333"/>
      <c r="C440" s="359"/>
      <c r="D440" s="361"/>
      <c r="E440" s="8" t="s">
        <v>15</v>
      </c>
      <c r="F440" s="77" t="s">
        <v>54</v>
      </c>
      <c r="G440" s="77">
        <v>0.27400000000000002</v>
      </c>
      <c r="H440" s="78"/>
    </row>
    <row r="441" spans="1:8" ht="18" x14ac:dyDescent="0.3">
      <c r="A441" s="360"/>
      <c r="B441" s="333"/>
      <c r="C441" s="359"/>
      <c r="D441" s="361"/>
      <c r="E441" s="11" t="s">
        <v>17</v>
      </c>
      <c r="F441" s="77" t="s">
        <v>54</v>
      </c>
      <c r="G441" s="77" t="s">
        <v>54</v>
      </c>
      <c r="H441" s="67"/>
    </row>
    <row r="442" spans="1:8" ht="18" x14ac:dyDescent="0.3">
      <c r="A442" s="360"/>
      <c r="B442" s="333"/>
      <c r="C442" s="359"/>
      <c r="D442" s="361"/>
      <c r="E442" s="8" t="s">
        <v>15</v>
      </c>
      <c r="F442" s="77" t="s">
        <v>54</v>
      </c>
      <c r="G442" s="77" t="s">
        <v>54</v>
      </c>
      <c r="H442" s="67"/>
    </row>
    <row r="443" spans="1:8" ht="27.6" x14ac:dyDescent="0.3">
      <c r="A443" s="360"/>
      <c r="B443" s="333"/>
      <c r="C443" s="359"/>
      <c r="D443" s="361"/>
      <c r="E443" s="11" t="s">
        <v>18</v>
      </c>
      <c r="F443" s="77" t="s">
        <v>54</v>
      </c>
      <c r="G443" s="77" t="s">
        <v>54</v>
      </c>
      <c r="H443" s="67"/>
    </row>
    <row r="444" spans="1:8" ht="18" x14ac:dyDescent="0.3">
      <c r="A444" s="360"/>
      <c r="B444" s="333"/>
      <c r="C444" s="359"/>
      <c r="D444" s="361"/>
      <c r="E444" s="8" t="s">
        <v>15</v>
      </c>
      <c r="F444" s="77" t="s">
        <v>54</v>
      </c>
      <c r="G444" s="77" t="s">
        <v>54</v>
      </c>
      <c r="H444" s="67"/>
    </row>
    <row r="445" spans="1:8" ht="18" x14ac:dyDescent="0.3">
      <c r="A445" s="360"/>
      <c r="B445" s="333"/>
      <c r="C445" s="359"/>
      <c r="D445" s="361"/>
      <c r="E445" s="11" t="s">
        <v>19</v>
      </c>
      <c r="F445" s="77" t="s">
        <v>54</v>
      </c>
      <c r="G445" s="77" t="s">
        <v>54</v>
      </c>
      <c r="H445" s="67"/>
    </row>
    <row r="446" spans="1:8" ht="18" x14ac:dyDescent="0.3">
      <c r="A446" s="360"/>
      <c r="B446" s="333"/>
      <c r="C446" s="359"/>
      <c r="D446" s="361"/>
      <c r="E446" s="8" t="s">
        <v>15</v>
      </c>
      <c r="F446" s="77" t="s">
        <v>54</v>
      </c>
      <c r="G446" s="77" t="s">
        <v>54</v>
      </c>
      <c r="H446" s="67"/>
    </row>
    <row r="447" spans="1:8" ht="18" x14ac:dyDescent="0.3">
      <c r="A447" s="360"/>
      <c r="B447" s="333"/>
      <c r="C447" s="359"/>
      <c r="D447" s="361"/>
      <c r="E447" s="11" t="s">
        <v>20</v>
      </c>
      <c r="F447" s="66">
        <f>SUM(F437,F439,F441,F443,F445)</f>
        <v>0</v>
      </c>
      <c r="G447" s="66">
        <f>SUM(G437,G439,G441,G443,G445)</f>
        <v>392.20499999999998</v>
      </c>
      <c r="H447" s="67"/>
    </row>
    <row r="448" spans="1:8" ht="18" x14ac:dyDescent="0.3">
      <c r="A448" s="360"/>
      <c r="B448" s="333"/>
      <c r="C448" s="359"/>
      <c r="D448" s="361"/>
      <c r="E448" s="12" t="s">
        <v>15</v>
      </c>
      <c r="F448" s="69">
        <f>SUM(F438,F440,F442,F444,F446)</f>
        <v>0</v>
      </c>
      <c r="G448" s="69">
        <f>SUM(G438,G440,G442,G444,G446)</f>
        <v>13.684000000000001</v>
      </c>
      <c r="H448" s="79"/>
    </row>
    <row r="449" spans="1:8" ht="18.75" customHeight="1" x14ac:dyDescent="0.3">
      <c r="A449" s="360"/>
      <c r="B449" s="333"/>
      <c r="C449" s="359"/>
      <c r="D449" s="361" t="s">
        <v>83</v>
      </c>
      <c r="E449" s="11" t="s">
        <v>14</v>
      </c>
      <c r="F449" s="77" t="s">
        <v>54</v>
      </c>
      <c r="G449" s="77">
        <v>480</v>
      </c>
      <c r="H449" s="78"/>
    </row>
    <row r="450" spans="1:8" ht="18" x14ac:dyDescent="0.3">
      <c r="A450" s="360"/>
      <c r="B450" s="333"/>
      <c r="C450" s="359"/>
      <c r="D450" s="361"/>
      <c r="E450" s="8" t="s">
        <v>15</v>
      </c>
      <c r="F450" s="77" t="s">
        <v>54</v>
      </c>
      <c r="G450" s="77" t="s">
        <v>54</v>
      </c>
      <c r="H450" s="86"/>
    </row>
    <row r="451" spans="1:8" ht="18" x14ac:dyDescent="0.3">
      <c r="A451" s="360"/>
      <c r="B451" s="333"/>
      <c r="C451" s="359"/>
      <c r="D451" s="361"/>
      <c r="E451" s="11" t="s">
        <v>16</v>
      </c>
      <c r="F451" s="77" t="s">
        <v>54</v>
      </c>
      <c r="G451" s="77">
        <v>9.7959999999999994</v>
      </c>
      <c r="H451" s="78"/>
    </row>
    <row r="452" spans="1:8" ht="18" x14ac:dyDescent="0.3">
      <c r="A452" s="360"/>
      <c r="B452" s="333"/>
      <c r="C452" s="359"/>
      <c r="D452" s="361"/>
      <c r="E452" s="8" t="s">
        <v>15</v>
      </c>
      <c r="F452" s="77" t="s">
        <v>54</v>
      </c>
      <c r="G452" s="77" t="s">
        <v>54</v>
      </c>
      <c r="H452" s="86"/>
    </row>
    <row r="453" spans="1:8" ht="18" x14ac:dyDescent="0.3">
      <c r="A453" s="360"/>
      <c r="B453" s="333"/>
      <c r="C453" s="359"/>
      <c r="D453" s="361"/>
      <c r="E453" s="11" t="s">
        <v>17</v>
      </c>
      <c r="F453" s="77" t="s">
        <v>54</v>
      </c>
      <c r="G453" s="77" t="s">
        <v>54</v>
      </c>
      <c r="H453" s="67"/>
    </row>
    <row r="454" spans="1:8" ht="18" x14ac:dyDescent="0.3">
      <c r="A454" s="360"/>
      <c r="B454" s="333"/>
      <c r="C454" s="359"/>
      <c r="D454" s="361"/>
      <c r="E454" s="8" t="s">
        <v>15</v>
      </c>
      <c r="F454" s="77" t="s">
        <v>54</v>
      </c>
      <c r="G454" s="77" t="s">
        <v>54</v>
      </c>
      <c r="H454" s="67"/>
    </row>
    <row r="455" spans="1:8" ht="27.6" x14ac:dyDescent="0.3">
      <c r="A455" s="360"/>
      <c r="B455" s="333"/>
      <c r="C455" s="359"/>
      <c r="D455" s="361"/>
      <c r="E455" s="11" t="s">
        <v>18</v>
      </c>
      <c r="F455" s="77" t="s">
        <v>54</v>
      </c>
      <c r="G455" s="77" t="s">
        <v>54</v>
      </c>
      <c r="H455" s="67"/>
    </row>
    <row r="456" spans="1:8" ht="18" x14ac:dyDescent="0.3">
      <c r="A456" s="360"/>
      <c r="B456" s="333"/>
      <c r="C456" s="359"/>
      <c r="D456" s="361"/>
      <c r="E456" s="8" t="s">
        <v>15</v>
      </c>
      <c r="F456" s="77" t="s">
        <v>54</v>
      </c>
      <c r="G456" s="77" t="s">
        <v>54</v>
      </c>
      <c r="H456" s="67"/>
    </row>
    <row r="457" spans="1:8" ht="18" x14ac:dyDescent="0.3">
      <c r="A457" s="360"/>
      <c r="B457" s="333"/>
      <c r="C457" s="359"/>
      <c r="D457" s="361"/>
      <c r="E457" s="11" t="s">
        <v>19</v>
      </c>
      <c r="F457" s="77" t="s">
        <v>54</v>
      </c>
      <c r="G457" s="77" t="s">
        <v>54</v>
      </c>
      <c r="H457" s="67"/>
    </row>
    <row r="458" spans="1:8" ht="18" x14ac:dyDescent="0.3">
      <c r="A458" s="360"/>
      <c r="B458" s="333"/>
      <c r="C458" s="359"/>
      <c r="D458" s="361"/>
      <c r="E458" s="8" t="s">
        <v>15</v>
      </c>
      <c r="F458" s="77" t="s">
        <v>54</v>
      </c>
      <c r="G458" s="77" t="s">
        <v>54</v>
      </c>
      <c r="H458" s="67"/>
    </row>
    <row r="459" spans="1:8" ht="18" x14ac:dyDescent="0.3">
      <c r="A459" s="360"/>
      <c r="B459" s="333"/>
      <c r="C459" s="359"/>
      <c r="D459" s="361"/>
      <c r="E459" s="11" t="s">
        <v>20</v>
      </c>
      <c r="F459" s="66">
        <f>SUM(F449,F451,F453,F455,F457)</f>
        <v>0</v>
      </c>
      <c r="G459" s="66">
        <f>SUM(G449,G451,G453,G455,G457)</f>
        <v>489.79599999999999</v>
      </c>
      <c r="H459" s="67"/>
    </row>
    <row r="460" spans="1:8" ht="18" x14ac:dyDescent="0.3">
      <c r="A460" s="360"/>
      <c r="B460" s="333"/>
      <c r="C460" s="359"/>
      <c r="D460" s="361"/>
      <c r="E460" s="12" t="s">
        <v>15</v>
      </c>
      <c r="F460" s="69">
        <f>SUM(F450,F452,F454,F456,F458)</f>
        <v>0</v>
      </c>
      <c r="G460" s="69">
        <f>SUM(G450,G452,G454,G456,G458)</f>
        <v>0</v>
      </c>
      <c r="H460" s="79"/>
    </row>
    <row r="461" spans="1:8" ht="18" x14ac:dyDescent="0.3">
      <c r="A461" s="360"/>
      <c r="B461" s="333"/>
      <c r="C461" s="15"/>
      <c r="D461" s="16"/>
      <c r="E461" s="5" t="s">
        <v>14</v>
      </c>
      <c r="F461" s="75">
        <f t="shared" ref="F461:G472" si="10">SUM(F425,F437,F449)</f>
        <v>0</v>
      </c>
      <c r="G461" s="75">
        <f t="shared" si="10"/>
        <v>1691.508</v>
      </c>
      <c r="H461" s="65"/>
    </row>
    <row r="462" spans="1:8" ht="18" x14ac:dyDescent="0.3">
      <c r="A462" s="360"/>
      <c r="B462" s="333"/>
      <c r="C462" s="18"/>
      <c r="D462" s="19"/>
      <c r="E462" s="8" t="s">
        <v>15</v>
      </c>
      <c r="F462" s="77">
        <f t="shared" si="10"/>
        <v>0</v>
      </c>
      <c r="G462" s="77">
        <f t="shared" si="10"/>
        <v>261.41000000000003</v>
      </c>
      <c r="H462" s="67"/>
    </row>
    <row r="463" spans="1:8" ht="18" x14ac:dyDescent="0.3">
      <c r="A463" s="360"/>
      <c r="B463" s="333"/>
      <c r="C463" s="18"/>
      <c r="D463" s="19"/>
      <c r="E463" s="11" t="s">
        <v>16</v>
      </c>
      <c r="F463" s="77">
        <f t="shared" si="10"/>
        <v>0</v>
      </c>
      <c r="G463" s="77">
        <f t="shared" si="10"/>
        <v>34.521000000000001</v>
      </c>
      <c r="H463" s="67"/>
    </row>
    <row r="464" spans="1:8" ht="18" x14ac:dyDescent="0.3">
      <c r="A464" s="360"/>
      <c r="B464" s="333"/>
      <c r="C464" s="18"/>
      <c r="D464" s="19"/>
      <c r="E464" s="8" t="s">
        <v>15</v>
      </c>
      <c r="F464" s="77">
        <f t="shared" si="10"/>
        <v>0</v>
      </c>
      <c r="G464" s="77">
        <f t="shared" si="10"/>
        <v>5.335</v>
      </c>
      <c r="H464" s="67"/>
    </row>
    <row r="465" spans="1:8" ht="18" x14ac:dyDescent="0.3">
      <c r="A465" s="360"/>
      <c r="B465" s="333"/>
      <c r="C465" s="18"/>
      <c r="D465" s="19"/>
      <c r="E465" s="11" t="s">
        <v>17</v>
      </c>
      <c r="F465" s="77">
        <f t="shared" si="10"/>
        <v>0</v>
      </c>
      <c r="G465" s="77">
        <f t="shared" si="10"/>
        <v>0</v>
      </c>
      <c r="H465" s="67"/>
    </row>
    <row r="466" spans="1:8" ht="18" x14ac:dyDescent="0.3">
      <c r="A466" s="360"/>
      <c r="B466" s="333"/>
      <c r="C466" s="18"/>
      <c r="D466" s="19"/>
      <c r="E466" s="8" t="s">
        <v>15</v>
      </c>
      <c r="F466" s="77">
        <f t="shared" si="10"/>
        <v>0</v>
      </c>
      <c r="G466" s="77">
        <f t="shared" si="10"/>
        <v>0</v>
      </c>
      <c r="H466" s="67"/>
    </row>
    <row r="467" spans="1:8" ht="27.6" x14ac:dyDescent="0.3">
      <c r="A467" s="360"/>
      <c r="B467" s="333"/>
      <c r="C467" s="18"/>
      <c r="D467" s="19"/>
      <c r="E467" s="11" t="s">
        <v>18</v>
      </c>
      <c r="F467" s="77">
        <f t="shared" si="10"/>
        <v>0</v>
      </c>
      <c r="G467" s="77">
        <f t="shared" si="10"/>
        <v>0</v>
      </c>
      <c r="H467" s="67"/>
    </row>
    <row r="468" spans="1:8" ht="18" x14ac:dyDescent="0.3">
      <c r="A468" s="360"/>
      <c r="B468" s="333"/>
      <c r="C468" s="18"/>
      <c r="D468" s="19"/>
      <c r="E468" s="8" t="s">
        <v>15</v>
      </c>
      <c r="F468" s="77">
        <f t="shared" si="10"/>
        <v>0</v>
      </c>
      <c r="G468" s="77">
        <f t="shared" si="10"/>
        <v>0</v>
      </c>
      <c r="H468" s="67"/>
    </row>
    <row r="469" spans="1:8" ht="18" x14ac:dyDescent="0.3">
      <c r="A469" s="360"/>
      <c r="B469" s="333"/>
      <c r="C469" s="18"/>
      <c r="D469" s="19"/>
      <c r="E469" s="11" t="s">
        <v>19</v>
      </c>
      <c r="F469" s="77">
        <f t="shared" si="10"/>
        <v>0</v>
      </c>
      <c r="G469" s="77">
        <f t="shared" si="10"/>
        <v>0</v>
      </c>
      <c r="H469" s="67"/>
    </row>
    <row r="470" spans="1:8" ht="18" x14ac:dyDescent="0.3">
      <c r="A470" s="360"/>
      <c r="B470" s="333"/>
      <c r="C470" s="18"/>
      <c r="D470" s="19"/>
      <c r="E470" s="8" t="s">
        <v>15</v>
      </c>
      <c r="F470" s="77">
        <f t="shared" si="10"/>
        <v>0</v>
      </c>
      <c r="G470" s="77">
        <f t="shared" si="10"/>
        <v>0</v>
      </c>
      <c r="H470" s="72"/>
    </row>
    <row r="471" spans="1:8" ht="27.6" x14ac:dyDescent="0.3">
      <c r="A471" s="360"/>
      <c r="B471" s="333"/>
      <c r="C471" s="18"/>
      <c r="D471" s="19"/>
      <c r="E471" s="11" t="s">
        <v>21</v>
      </c>
      <c r="F471" s="77">
        <f t="shared" si="10"/>
        <v>0</v>
      </c>
      <c r="G471" s="77">
        <f t="shared" si="10"/>
        <v>1726.029</v>
      </c>
      <c r="H471" s="72"/>
    </row>
    <row r="472" spans="1:8" ht="18" x14ac:dyDescent="0.3">
      <c r="A472" s="360"/>
      <c r="B472" s="333"/>
      <c r="C472" s="21"/>
      <c r="D472" s="22"/>
      <c r="E472" s="23" t="s">
        <v>15</v>
      </c>
      <c r="F472" s="80">
        <f t="shared" si="10"/>
        <v>0</v>
      </c>
      <c r="G472" s="80">
        <f t="shared" si="10"/>
        <v>266.745</v>
      </c>
      <c r="H472" s="74"/>
    </row>
    <row r="473" spans="1:8" ht="18.75" customHeight="1" x14ac:dyDescent="0.3">
      <c r="A473" s="360" t="s">
        <v>84</v>
      </c>
      <c r="B473" s="333" t="s">
        <v>85</v>
      </c>
      <c r="C473" s="352" t="s">
        <v>86</v>
      </c>
      <c r="D473" s="361" t="s">
        <v>87</v>
      </c>
      <c r="E473" s="11" t="s">
        <v>14</v>
      </c>
      <c r="F473" s="77" t="s">
        <v>54</v>
      </c>
      <c r="G473" s="77" t="s">
        <v>54</v>
      </c>
      <c r="H473" s="86"/>
    </row>
    <row r="474" spans="1:8" ht="18" x14ac:dyDescent="0.3">
      <c r="A474" s="360"/>
      <c r="B474" s="333"/>
      <c r="C474" s="352"/>
      <c r="D474" s="361"/>
      <c r="E474" s="8" t="s">
        <v>15</v>
      </c>
      <c r="F474" s="77" t="s">
        <v>54</v>
      </c>
      <c r="G474" s="77" t="s">
        <v>54</v>
      </c>
      <c r="H474" s="86"/>
    </row>
    <row r="475" spans="1:8" ht="18" x14ac:dyDescent="0.3">
      <c r="A475" s="360"/>
      <c r="B475" s="333"/>
      <c r="C475" s="352"/>
      <c r="D475" s="361"/>
      <c r="E475" s="11" t="s">
        <v>16</v>
      </c>
      <c r="F475" s="77">
        <v>78.819999999999993</v>
      </c>
      <c r="G475" s="77" t="s">
        <v>54</v>
      </c>
      <c r="H475" s="86"/>
    </row>
    <row r="476" spans="1:8" ht="18" x14ac:dyDescent="0.3">
      <c r="A476" s="360"/>
      <c r="B476" s="333"/>
      <c r="C476" s="352"/>
      <c r="D476" s="361"/>
      <c r="E476" s="8" t="s">
        <v>15</v>
      </c>
      <c r="F476" s="77">
        <v>10.38</v>
      </c>
      <c r="G476" s="77" t="s">
        <v>54</v>
      </c>
      <c r="H476" s="86"/>
    </row>
    <row r="477" spans="1:8" ht="18" x14ac:dyDescent="0.3">
      <c r="A477" s="360"/>
      <c r="B477" s="333"/>
      <c r="C477" s="352"/>
      <c r="D477" s="361"/>
      <c r="E477" s="11" t="s">
        <v>17</v>
      </c>
      <c r="F477" s="77" t="s">
        <v>54</v>
      </c>
      <c r="G477" s="77" t="s">
        <v>54</v>
      </c>
      <c r="H477" s="67"/>
    </row>
    <row r="478" spans="1:8" ht="18" x14ac:dyDescent="0.3">
      <c r="A478" s="360"/>
      <c r="B478" s="333"/>
      <c r="C478" s="352"/>
      <c r="D478" s="361"/>
      <c r="E478" s="8" t="s">
        <v>15</v>
      </c>
      <c r="F478" s="77" t="s">
        <v>54</v>
      </c>
      <c r="G478" s="77" t="s">
        <v>54</v>
      </c>
      <c r="H478" s="67"/>
    </row>
    <row r="479" spans="1:8" ht="27.6" x14ac:dyDescent="0.3">
      <c r="A479" s="360"/>
      <c r="B479" s="333"/>
      <c r="C479" s="352"/>
      <c r="D479" s="361"/>
      <c r="E479" s="11" t="s">
        <v>18</v>
      </c>
      <c r="F479" s="77">
        <v>12046.4</v>
      </c>
      <c r="G479" s="77" t="s">
        <v>54</v>
      </c>
      <c r="H479" s="67"/>
    </row>
    <row r="480" spans="1:8" ht="18" x14ac:dyDescent="0.3">
      <c r="A480" s="360"/>
      <c r="B480" s="333"/>
      <c r="C480" s="352"/>
      <c r="D480" s="361"/>
      <c r="E480" s="8" t="s">
        <v>15</v>
      </c>
      <c r="F480" s="77">
        <v>1272.92</v>
      </c>
      <c r="G480" s="77" t="s">
        <v>54</v>
      </c>
      <c r="H480" s="67"/>
    </row>
    <row r="481" spans="1:8" ht="18" x14ac:dyDescent="0.3">
      <c r="A481" s="360"/>
      <c r="B481" s="333"/>
      <c r="C481" s="352"/>
      <c r="D481" s="361"/>
      <c r="E481" s="11" t="s">
        <v>19</v>
      </c>
      <c r="F481" s="77">
        <v>45.81</v>
      </c>
      <c r="G481" s="77" t="s">
        <v>54</v>
      </c>
      <c r="H481" s="67"/>
    </row>
    <row r="482" spans="1:8" ht="18" x14ac:dyDescent="0.3">
      <c r="A482" s="360"/>
      <c r="B482" s="333"/>
      <c r="C482" s="352"/>
      <c r="D482" s="361"/>
      <c r="E482" s="8" t="s">
        <v>15</v>
      </c>
      <c r="F482" s="77">
        <v>4.84</v>
      </c>
      <c r="G482" s="77" t="s">
        <v>54</v>
      </c>
      <c r="H482" s="67"/>
    </row>
    <row r="483" spans="1:8" ht="18" x14ac:dyDescent="0.3">
      <c r="A483" s="360"/>
      <c r="B483" s="333"/>
      <c r="C483" s="352"/>
      <c r="D483" s="361"/>
      <c r="E483" s="11" t="s">
        <v>20</v>
      </c>
      <c r="F483" s="66">
        <f>SUM(F473,F475,F477,F479,F481)</f>
        <v>12171.029999999999</v>
      </c>
      <c r="G483" s="66">
        <f>SUM(G473,G475,G477,G479,G481)</f>
        <v>0</v>
      </c>
      <c r="H483" s="67"/>
    </row>
    <row r="484" spans="1:8" ht="18" x14ac:dyDescent="0.3">
      <c r="A484" s="360"/>
      <c r="B484" s="333"/>
      <c r="C484" s="352"/>
      <c r="D484" s="361"/>
      <c r="E484" s="12" t="s">
        <v>15</v>
      </c>
      <c r="F484" s="69">
        <f>SUM(F474,F476,F478,F480,F482)</f>
        <v>1288.1400000000001</v>
      </c>
      <c r="G484" s="69">
        <f>SUM(G474,G476,G478,G480,G482)</f>
        <v>0</v>
      </c>
      <c r="H484" s="79"/>
    </row>
    <row r="485" spans="1:8" ht="18.75" customHeight="1" x14ac:dyDescent="0.3">
      <c r="A485" s="360"/>
      <c r="B485" s="333"/>
      <c r="C485" s="352"/>
      <c r="D485" s="361" t="s">
        <v>88</v>
      </c>
      <c r="E485" s="11" t="s">
        <v>14</v>
      </c>
      <c r="F485" s="77" t="s">
        <v>54</v>
      </c>
      <c r="G485" s="77" t="s">
        <v>54</v>
      </c>
      <c r="H485" s="86"/>
    </row>
    <row r="486" spans="1:8" ht="18" x14ac:dyDescent="0.3">
      <c r="A486" s="360"/>
      <c r="B486" s="333"/>
      <c r="C486" s="352"/>
      <c r="D486" s="361"/>
      <c r="E486" s="8" t="s">
        <v>15</v>
      </c>
      <c r="F486" s="77" t="s">
        <v>54</v>
      </c>
      <c r="G486" s="77" t="s">
        <v>54</v>
      </c>
      <c r="H486" s="86"/>
    </row>
    <row r="487" spans="1:8" ht="18" x14ac:dyDescent="0.3">
      <c r="A487" s="360"/>
      <c r="B487" s="333"/>
      <c r="C487" s="352"/>
      <c r="D487" s="361"/>
      <c r="E487" s="11" t="s">
        <v>16</v>
      </c>
      <c r="F487" s="77" t="s">
        <v>54</v>
      </c>
      <c r="G487" s="77" t="s">
        <v>54</v>
      </c>
      <c r="H487" s="86"/>
    </row>
    <row r="488" spans="1:8" ht="18" x14ac:dyDescent="0.3">
      <c r="A488" s="360"/>
      <c r="B488" s="333"/>
      <c r="C488" s="352"/>
      <c r="D488" s="361"/>
      <c r="E488" s="8" t="s">
        <v>15</v>
      </c>
      <c r="F488" s="77" t="s">
        <v>54</v>
      </c>
      <c r="G488" s="77" t="s">
        <v>54</v>
      </c>
      <c r="H488" s="86"/>
    </row>
    <row r="489" spans="1:8" ht="18" x14ac:dyDescent="0.3">
      <c r="A489" s="360"/>
      <c r="B489" s="333"/>
      <c r="C489" s="352"/>
      <c r="D489" s="361"/>
      <c r="E489" s="11" t="s">
        <v>17</v>
      </c>
      <c r="F489" s="77" t="s">
        <v>54</v>
      </c>
      <c r="G489" s="77" t="s">
        <v>54</v>
      </c>
      <c r="H489" s="67"/>
    </row>
    <row r="490" spans="1:8" ht="18" x14ac:dyDescent="0.3">
      <c r="A490" s="360"/>
      <c r="B490" s="333"/>
      <c r="C490" s="352"/>
      <c r="D490" s="361"/>
      <c r="E490" s="8" t="s">
        <v>15</v>
      </c>
      <c r="F490" s="77" t="s">
        <v>54</v>
      </c>
      <c r="G490" s="77" t="s">
        <v>54</v>
      </c>
      <c r="H490" s="67"/>
    </row>
    <row r="491" spans="1:8" ht="27.6" x14ac:dyDescent="0.3">
      <c r="A491" s="360"/>
      <c r="B491" s="333"/>
      <c r="C491" s="352"/>
      <c r="D491" s="361"/>
      <c r="E491" s="11" t="s">
        <v>18</v>
      </c>
      <c r="F491" s="77">
        <v>13.92</v>
      </c>
      <c r="G491" s="77" t="s">
        <v>54</v>
      </c>
      <c r="H491" s="67"/>
    </row>
    <row r="492" spans="1:8" ht="18" x14ac:dyDescent="0.3">
      <c r="A492" s="360"/>
      <c r="B492" s="333"/>
      <c r="C492" s="352"/>
      <c r="D492" s="361"/>
      <c r="E492" s="8" t="s">
        <v>15</v>
      </c>
      <c r="F492" s="77">
        <v>1.99</v>
      </c>
      <c r="G492" s="77" t="s">
        <v>54</v>
      </c>
      <c r="H492" s="67"/>
    </row>
    <row r="493" spans="1:8" ht="18" x14ac:dyDescent="0.3">
      <c r="A493" s="360"/>
      <c r="B493" s="333"/>
      <c r="C493" s="352"/>
      <c r="D493" s="361"/>
      <c r="E493" s="11" t="s">
        <v>19</v>
      </c>
      <c r="F493" s="77" t="s">
        <v>54</v>
      </c>
      <c r="G493" s="77" t="s">
        <v>54</v>
      </c>
      <c r="H493" s="67"/>
    </row>
    <row r="494" spans="1:8" ht="18" x14ac:dyDescent="0.3">
      <c r="A494" s="360"/>
      <c r="B494" s="333"/>
      <c r="C494" s="352"/>
      <c r="D494" s="361"/>
      <c r="E494" s="8" t="s">
        <v>15</v>
      </c>
      <c r="F494" s="77" t="s">
        <v>54</v>
      </c>
      <c r="G494" s="77" t="s">
        <v>54</v>
      </c>
      <c r="H494" s="67"/>
    </row>
    <row r="495" spans="1:8" ht="18" x14ac:dyDescent="0.3">
      <c r="A495" s="360"/>
      <c r="B495" s="333"/>
      <c r="C495" s="352"/>
      <c r="D495" s="361"/>
      <c r="E495" s="11" t="s">
        <v>20</v>
      </c>
      <c r="F495" s="66">
        <f>SUM(F485,F487,F489,F491,F493)</f>
        <v>13.92</v>
      </c>
      <c r="G495" s="66">
        <f>SUM(G485,G487,G489,G491,G493)</f>
        <v>0</v>
      </c>
      <c r="H495" s="67"/>
    </row>
    <row r="496" spans="1:8" ht="18" x14ac:dyDescent="0.3">
      <c r="A496" s="360"/>
      <c r="B496" s="333"/>
      <c r="C496" s="352"/>
      <c r="D496" s="361"/>
      <c r="E496" s="12" t="s">
        <v>15</v>
      </c>
      <c r="F496" s="69">
        <f>SUM(F486,F488,F490,F492,F494)</f>
        <v>1.99</v>
      </c>
      <c r="G496" s="69">
        <f>SUM(G486,G488,G490,G492,G494)</f>
        <v>0</v>
      </c>
      <c r="H496" s="79"/>
    </row>
    <row r="497" spans="1:8" ht="18.75" customHeight="1" x14ac:dyDescent="0.3">
      <c r="A497" s="360"/>
      <c r="B497" s="333"/>
      <c r="C497" s="352"/>
      <c r="D497" s="361" t="s">
        <v>89</v>
      </c>
      <c r="E497" s="11" t="s">
        <v>14</v>
      </c>
      <c r="F497" s="77" t="s">
        <v>54</v>
      </c>
      <c r="G497" s="77">
        <v>11856.276900000001</v>
      </c>
      <c r="H497" s="78"/>
    </row>
    <row r="498" spans="1:8" ht="18" x14ac:dyDescent="0.3">
      <c r="A498" s="360"/>
      <c r="B498" s="333"/>
      <c r="C498" s="352"/>
      <c r="D498" s="361"/>
      <c r="E498" s="8" t="s">
        <v>15</v>
      </c>
      <c r="F498" s="77" t="s">
        <v>54</v>
      </c>
      <c r="G498" s="77">
        <v>288.3664</v>
      </c>
      <c r="H498" s="78"/>
    </row>
    <row r="499" spans="1:8" ht="18" x14ac:dyDescent="0.3">
      <c r="A499" s="360"/>
      <c r="B499" s="333"/>
      <c r="C499" s="352"/>
      <c r="D499" s="361"/>
      <c r="E499" s="11" t="s">
        <v>16</v>
      </c>
      <c r="F499" s="77" t="s">
        <v>54</v>
      </c>
      <c r="G499" s="77">
        <v>500</v>
      </c>
      <c r="H499" s="78"/>
    </row>
    <row r="500" spans="1:8" ht="18" x14ac:dyDescent="0.3">
      <c r="A500" s="360"/>
      <c r="B500" s="333"/>
      <c r="C500" s="352"/>
      <c r="D500" s="361"/>
      <c r="E500" s="8" t="s">
        <v>15</v>
      </c>
      <c r="F500" s="77" t="s">
        <v>54</v>
      </c>
      <c r="G500" s="77">
        <v>500</v>
      </c>
      <c r="H500" s="78"/>
    </row>
    <row r="501" spans="1:8" ht="18" x14ac:dyDescent="0.3">
      <c r="A501" s="360"/>
      <c r="B501" s="333"/>
      <c r="C501" s="352"/>
      <c r="D501" s="361"/>
      <c r="E501" s="11" t="s">
        <v>17</v>
      </c>
      <c r="F501" s="77" t="s">
        <v>54</v>
      </c>
      <c r="G501" s="77" t="s">
        <v>54</v>
      </c>
      <c r="H501" s="67"/>
    </row>
    <row r="502" spans="1:8" ht="18" x14ac:dyDescent="0.3">
      <c r="A502" s="360"/>
      <c r="B502" s="333"/>
      <c r="C502" s="352"/>
      <c r="D502" s="361"/>
      <c r="E502" s="8" t="s">
        <v>15</v>
      </c>
      <c r="F502" s="77" t="s">
        <v>54</v>
      </c>
      <c r="G502" s="77" t="s">
        <v>54</v>
      </c>
      <c r="H502" s="67"/>
    </row>
    <row r="503" spans="1:8" ht="27.6" x14ac:dyDescent="0.3">
      <c r="A503" s="360"/>
      <c r="B503" s="333"/>
      <c r="C503" s="352"/>
      <c r="D503" s="361"/>
      <c r="E503" s="11" t="s">
        <v>18</v>
      </c>
      <c r="F503" s="77" t="s">
        <v>54</v>
      </c>
      <c r="G503" s="77" t="s">
        <v>54</v>
      </c>
      <c r="H503" s="67"/>
    </row>
    <row r="504" spans="1:8" ht="18" x14ac:dyDescent="0.3">
      <c r="A504" s="360"/>
      <c r="B504" s="333"/>
      <c r="C504" s="352"/>
      <c r="D504" s="361"/>
      <c r="E504" s="8" t="s">
        <v>15</v>
      </c>
      <c r="F504" s="77" t="s">
        <v>54</v>
      </c>
      <c r="G504" s="77" t="s">
        <v>54</v>
      </c>
      <c r="H504" s="67"/>
    </row>
    <row r="505" spans="1:8" ht="18" x14ac:dyDescent="0.3">
      <c r="A505" s="360"/>
      <c r="B505" s="333"/>
      <c r="C505" s="352"/>
      <c r="D505" s="361"/>
      <c r="E505" s="11" t="s">
        <v>19</v>
      </c>
      <c r="F505" s="77" t="s">
        <v>54</v>
      </c>
      <c r="G505" s="77" t="s">
        <v>54</v>
      </c>
      <c r="H505" s="67"/>
    </row>
    <row r="506" spans="1:8" ht="18" x14ac:dyDescent="0.3">
      <c r="A506" s="360"/>
      <c r="B506" s="333"/>
      <c r="C506" s="352"/>
      <c r="D506" s="361"/>
      <c r="E506" s="8" t="s">
        <v>15</v>
      </c>
      <c r="F506" s="77" t="s">
        <v>54</v>
      </c>
      <c r="G506" s="77" t="s">
        <v>54</v>
      </c>
      <c r="H506" s="67"/>
    </row>
    <row r="507" spans="1:8" ht="18" x14ac:dyDescent="0.3">
      <c r="A507" s="360"/>
      <c r="B507" s="333"/>
      <c r="C507" s="352"/>
      <c r="D507" s="361"/>
      <c r="E507" s="11" t="s">
        <v>20</v>
      </c>
      <c r="F507" s="66">
        <f>SUM(F497,F499,F501,F503,F505)</f>
        <v>0</v>
      </c>
      <c r="G507" s="66">
        <f>SUM(G497,G499,G501,G503,G505)</f>
        <v>12356.276900000001</v>
      </c>
      <c r="H507" s="67"/>
    </row>
    <row r="508" spans="1:8" ht="18" x14ac:dyDescent="0.3">
      <c r="A508" s="360"/>
      <c r="B508" s="333"/>
      <c r="C508" s="352"/>
      <c r="D508" s="361"/>
      <c r="E508" s="12" t="s">
        <v>15</v>
      </c>
      <c r="F508" s="69">
        <f>SUM(F498,F500,F502,F504,F506)</f>
        <v>0</v>
      </c>
      <c r="G508" s="69">
        <f>SUM(G498,G500,G502,G504,G506)</f>
        <v>788.3664</v>
      </c>
      <c r="H508" s="79"/>
    </row>
    <row r="509" spans="1:8" ht="18" x14ac:dyDescent="0.3">
      <c r="A509" s="360"/>
      <c r="B509" s="333"/>
      <c r="C509" s="15"/>
      <c r="D509" s="16"/>
      <c r="E509" s="5" t="s">
        <v>14</v>
      </c>
      <c r="F509" s="75">
        <f t="shared" ref="F509:G520" si="11">SUM(F473,F485,F497)</f>
        <v>0</v>
      </c>
      <c r="G509" s="75">
        <f t="shared" si="11"/>
        <v>11856.276900000001</v>
      </c>
      <c r="H509" s="65"/>
    </row>
    <row r="510" spans="1:8" ht="18" x14ac:dyDescent="0.3">
      <c r="A510" s="360"/>
      <c r="B510" s="333"/>
      <c r="C510" s="18"/>
      <c r="D510" s="19"/>
      <c r="E510" s="8" t="s">
        <v>15</v>
      </c>
      <c r="F510" s="77">
        <f t="shared" si="11"/>
        <v>0</v>
      </c>
      <c r="G510" s="77">
        <f t="shared" si="11"/>
        <v>288.3664</v>
      </c>
      <c r="H510" s="67"/>
    </row>
    <row r="511" spans="1:8" ht="18" x14ac:dyDescent="0.3">
      <c r="A511" s="360"/>
      <c r="B511" s="333"/>
      <c r="C511" s="18"/>
      <c r="D511" s="19"/>
      <c r="E511" s="11" t="s">
        <v>16</v>
      </c>
      <c r="F511" s="77">
        <f t="shared" si="11"/>
        <v>78.819999999999993</v>
      </c>
      <c r="G511" s="77">
        <f t="shared" si="11"/>
        <v>500</v>
      </c>
      <c r="H511" s="67"/>
    </row>
    <row r="512" spans="1:8" ht="18" x14ac:dyDescent="0.3">
      <c r="A512" s="360"/>
      <c r="B512" s="333"/>
      <c r="C512" s="18"/>
      <c r="D512" s="19"/>
      <c r="E512" s="8" t="s">
        <v>15</v>
      </c>
      <c r="F512" s="77">
        <f t="shared" si="11"/>
        <v>10.38</v>
      </c>
      <c r="G512" s="77">
        <f t="shared" si="11"/>
        <v>500</v>
      </c>
      <c r="H512" s="67"/>
    </row>
    <row r="513" spans="1:8" ht="18" x14ac:dyDescent="0.3">
      <c r="A513" s="360"/>
      <c r="B513" s="333"/>
      <c r="C513" s="18"/>
      <c r="D513" s="19"/>
      <c r="E513" s="11" t="s">
        <v>17</v>
      </c>
      <c r="F513" s="77">
        <f t="shared" si="11"/>
        <v>0</v>
      </c>
      <c r="G513" s="77">
        <f t="shared" si="11"/>
        <v>0</v>
      </c>
      <c r="H513" s="67"/>
    </row>
    <row r="514" spans="1:8" ht="18" x14ac:dyDescent="0.3">
      <c r="A514" s="360"/>
      <c r="B514" s="333"/>
      <c r="C514" s="18"/>
      <c r="D514" s="19"/>
      <c r="E514" s="8" t="s">
        <v>15</v>
      </c>
      <c r="F514" s="77">
        <f t="shared" si="11"/>
        <v>0</v>
      </c>
      <c r="G514" s="77">
        <f t="shared" si="11"/>
        <v>0</v>
      </c>
      <c r="H514" s="67"/>
    </row>
    <row r="515" spans="1:8" ht="27.6" x14ac:dyDescent="0.3">
      <c r="A515" s="360"/>
      <c r="B515" s="333"/>
      <c r="C515" s="18"/>
      <c r="D515" s="19"/>
      <c r="E515" s="11" t="s">
        <v>18</v>
      </c>
      <c r="F515" s="77">
        <f t="shared" si="11"/>
        <v>12060.32</v>
      </c>
      <c r="G515" s="77">
        <f t="shared" si="11"/>
        <v>0</v>
      </c>
      <c r="H515" s="67"/>
    </row>
    <row r="516" spans="1:8" ht="18" x14ac:dyDescent="0.3">
      <c r="A516" s="360"/>
      <c r="B516" s="333"/>
      <c r="C516" s="18"/>
      <c r="D516" s="19"/>
      <c r="E516" s="8" t="s">
        <v>15</v>
      </c>
      <c r="F516" s="77">
        <f t="shared" si="11"/>
        <v>1274.9100000000001</v>
      </c>
      <c r="G516" s="77">
        <f t="shared" si="11"/>
        <v>0</v>
      </c>
      <c r="H516" s="67"/>
    </row>
    <row r="517" spans="1:8" ht="18" x14ac:dyDescent="0.3">
      <c r="A517" s="360"/>
      <c r="B517" s="333"/>
      <c r="C517" s="18"/>
      <c r="D517" s="19"/>
      <c r="E517" s="11" t="s">
        <v>19</v>
      </c>
      <c r="F517" s="77">
        <f t="shared" si="11"/>
        <v>45.81</v>
      </c>
      <c r="G517" s="77">
        <f t="shared" si="11"/>
        <v>0</v>
      </c>
      <c r="H517" s="67"/>
    </row>
    <row r="518" spans="1:8" ht="18" x14ac:dyDescent="0.3">
      <c r="A518" s="360"/>
      <c r="B518" s="333"/>
      <c r="C518" s="18"/>
      <c r="D518" s="19"/>
      <c r="E518" s="8" t="s">
        <v>15</v>
      </c>
      <c r="F518" s="77">
        <f t="shared" si="11"/>
        <v>4.84</v>
      </c>
      <c r="G518" s="77">
        <f t="shared" si="11"/>
        <v>0</v>
      </c>
      <c r="H518" s="72"/>
    </row>
    <row r="519" spans="1:8" ht="27.6" x14ac:dyDescent="0.3">
      <c r="A519" s="360"/>
      <c r="B519" s="333"/>
      <c r="C519" s="18"/>
      <c r="D519" s="19"/>
      <c r="E519" s="11" t="s">
        <v>21</v>
      </c>
      <c r="F519" s="77">
        <f t="shared" si="11"/>
        <v>12184.949999999999</v>
      </c>
      <c r="G519" s="77">
        <f t="shared" si="11"/>
        <v>12356.276900000001</v>
      </c>
      <c r="H519" s="72"/>
    </row>
    <row r="520" spans="1:8" ht="18" x14ac:dyDescent="0.3">
      <c r="A520" s="360"/>
      <c r="B520" s="333"/>
      <c r="C520" s="21"/>
      <c r="D520" s="22"/>
      <c r="E520" s="23" t="s">
        <v>15</v>
      </c>
      <c r="F520" s="80">
        <f t="shared" si="11"/>
        <v>1290.1300000000001</v>
      </c>
      <c r="G520" s="80">
        <f t="shared" si="11"/>
        <v>788.3664</v>
      </c>
      <c r="H520" s="74"/>
    </row>
    <row r="521" spans="1:8" ht="18.75" customHeight="1" x14ac:dyDescent="0.3">
      <c r="A521" s="370" t="s">
        <v>90</v>
      </c>
      <c r="B521" s="329" t="s">
        <v>91</v>
      </c>
      <c r="C521" s="352" t="s">
        <v>92</v>
      </c>
      <c r="D521" s="361" t="s">
        <v>93</v>
      </c>
      <c r="E521" s="11" t="s">
        <v>14</v>
      </c>
      <c r="F521" s="77" t="s">
        <v>54</v>
      </c>
      <c r="G521" s="77">
        <v>367.75</v>
      </c>
      <c r="H521" s="78"/>
    </row>
    <row r="522" spans="1:8" ht="18" x14ac:dyDescent="0.3">
      <c r="A522" s="370"/>
      <c r="B522" s="329"/>
      <c r="C522" s="352"/>
      <c r="D522" s="361"/>
      <c r="E522" s="8" t="s">
        <v>15</v>
      </c>
      <c r="F522" s="77" t="s">
        <v>54</v>
      </c>
      <c r="G522" s="77" t="s">
        <v>54</v>
      </c>
      <c r="H522" s="86"/>
    </row>
    <row r="523" spans="1:8" ht="18" x14ac:dyDescent="0.3">
      <c r="A523" s="370"/>
      <c r="B523" s="329"/>
      <c r="C523" s="352"/>
      <c r="D523" s="361"/>
      <c r="E523" s="11" t="s">
        <v>16</v>
      </c>
      <c r="F523" s="77">
        <v>13.41</v>
      </c>
      <c r="G523" s="77">
        <v>91.93</v>
      </c>
      <c r="H523" s="78"/>
    </row>
    <row r="524" spans="1:8" ht="18" x14ac:dyDescent="0.3">
      <c r="A524" s="370"/>
      <c r="B524" s="329"/>
      <c r="C524" s="352"/>
      <c r="D524" s="361"/>
      <c r="E524" s="8" t="s">
        <v>15</v>
      </c>
      <c r="F524" s="77">
        <v>2.02</v>
      </c>
      <c r="G524" s="77" t="s">
        <v>54</v>
      </c>
      <c r="H524" s="86"/>
    </row>
    <row r="525" spans="1:8" ht="18" x14ac:dyDescent="0.3">
      <c r="A525" s="370"/>
      <c r="B525" s="329"/>
      <c r="C525" s="352"/>
      <c r="D525" s="361"/>
      <c r="E525" s="11" t="s">
        <v>17</v>
      </c>
      <c r="F525" s="77" t="s">
        <v>54</v>
      </c>
      <c r="G525" s="77" t="s">
        <v>54</v>
      </c>
      <c r="H525" s="67"/>
    </row>
    <row r="526" spans="1:8" ht="18" x14ac:dyDescent="0.3">
      <c r="A526" s="370"/>
      <c r="B526" s="329"/>
      <c r="C526" s="352"/>
      <c r="D526" s="361"/>
      <c r="E526" s="8" t="s">
        <v>15</v>
      </c>
      <c r="F526" s="77" t="s">
        <v>54</v>
      </c>
      <c r="G526" s="77" t="s">
        <v>54</v>
      </c>
      <c r="H526" s="67"/>
    </row>
    <row r="527" spans="1:8" ht="27.6" x14ac:dyDescent="0.3">
      <c r="A527" s="370"/>
      <c r="B527" s="329"/>
      <c r="C527" s="352"/>
      <c r="D527" s="361"/>
      <c r="E527" s="11" t="s">
        <v>18</v>
      </c>
      <c r="F527" s="77" t="s">
        <v>54</v>
      </c>
      <c r="G527" s="77" t="s">
        <v>54</v>
      </c>
      <c r="H527" s="67"/>
    </row>
    <row r="528" spans="1:8" ht="18" x14ac:dyDescent="0.3">
      <c r="A528" s="370"/>
      <c r="B528" s="329"/>
      <c r="C528" s="352"/>
      <c r="D528" s="361"/>
      <c r="E528" s="8" t="s">
        <v>15</v>
      </c>
      <c r="F528" s="77" t="s">
        <v>54</v>
      </c>
      <c r="G528" s="77" t="s">
        <v>54</v>
      </c>
      <c r="H528" s="67"/>
    </row>
    <row r="529" spans="1:8" ht="18" x14ac:dyDescent="0.3">
      <c r="A529" s="370"/>
      <c r="B529" s="329"/>
      <c r="C529" s="352"/>
      <c r="D529" s="361"/>
      <c r="E529" s="11" t="s">
        <v>19</v>
      </c>
      <c r="F529" s="77" t="s">
        <v>54</v>
      </c>
      <c r="G529" s="77" t="s">
        <v>54</v>
      </c>
      <c r="H529" s="67"/>
    </row>
    <row r="530" spans="1:8" ht="18" x14ac:dyDescent="0.3">
      <c r="A530" s="370"/>
      <c r="B530" s="329"/>
      <c r="C530" s="352"/>
      <c r="D530" s="361"/>
      <c r="E530" s="8" t="s">
        <v>15</v>
      </c>
      <c r="F530" s="77" t="s">
        <v>54</v>
      </c>
      <c r="G530" s="77" t="s">
        <v>54</v>
      </c>
      <c r="H530" s="67"/>
    </row>
    <row r="531" spans="1:8" ht="18" x14ac:dyDescent="0.3">
      <c r="A531" s="370"/>
      <c r="B531" s="329"/>
      <c r="C531" s="352"/>
      <c r="D531" s="361"/>
      <c r="E531" s="11" t="s">
        <v>20</v>
      </c>
      <c r="F531" s="66">
        <f>SUM(F521,F523,F525,F527,F529)</f>
        <v>13.41</v>
      </c>
      <c r="G531" s="66">
        <f>SUM(G521,G523,G525,G527,G529)</f>
        <v>459.68</v>
      </c>
      <c r="H531" s="67"/>
    </row>
    <row r="532" spans="1:8" ht="18" x14ac:dyDescent="0.3">
      <c r="A532" s="370"/>
      <c r="B532" s="329"/>
      <c r="C532" s="352"/>
      <c r="D532" s="361"/>
      <c r="E532" s="12" t="s">
        <v>15</v>
      </c>
      <c r="F532" s="69">
        <f>SUM(F522,F524,F526,F528,F530)</f>
        <v>2.02</v>
      </c>
      <c r="G532" s="69">
        <f>SUM(G522,G524,G526,G528,G530)</f>
        <v>0</v>
      </c>
      <c r="H532" s="79"/>
    </row>
    <row r="533" spans="1:8" ht="18" x14ac:dyDescent="0.3">
      <c r="A533" s="370"/>
      <c r="B533" s="329"/>
      <c r="C533" s="15"/>
      <c r="D533" s="16"/>
      <c r="E533" s="5" t="s">
        <v>14</v>
      </c>
      <c r="F533" s="75">
        <f t="shared" ref="F533:G544" si="12">SUM(F521)</f>
        <v>0</v>
      </c>
      <c r="G533" s="75">
        <f t="shared" si="12"/>
        <v>367.75</v>
      </c>
      <c r="H533" s="65"/>
    </row>
    <row r="534" spans="1:8" ht="18" x14ac:dyDescent="0.3">
      <c r="A534" s="370"/>
      <c r="B534" s="329"/>
      <c r="C534" s="18"/>
      <c r="D534" s="19"/>
      <c r="E534" s="8" t="s">
        <v>15</v>
      </c>
      <c r="F534" s="77">
        <f t="shared" si="12"/>
        <v>0</v>
      </c>
      <c r="G534" s="77">
        <f t="shared" si="12"/>
        <v>0</v>
      </c>
      <c r="H534" s="67"/>
    </row>
    <row r="535" spans="1:8" ht="18" x14ac:dyDescent="0.3">
      <c r="A535" s="370"/>
      <c r="B535" s="329"/>
      <c r="C535" s="18"/>
      <c r="D535" s="19"/>
      <c r="E535" s="11" t="s">
        <v>16</v>
      </c>
      <c r="F535" s="77">
        <f t="shared" si="12"/>
        <v>13.41</v>
      </c>
      <c r="G535" s="77">
        <f t="shared" si="12"/>
        <v>91.93</v>
      </c>
      <c r="H535" s="67"/>
    </row>
    <row r="536" spans="1:8" ht="18" x14ac:dyDescent="0.3">
      <c r="A536" s="370"/>
      <c r="B536" s="329"/>
      <c r="C536" s="18"/>
      <c r="D536" s="19"/>
      <c r="E536" s="8" t="s">
        <v>15</v>
      </c>
      <c r="F536" s="77">
        <f t="shared" si="12"/>
        <v>2.02</v>
      </c>
      <c r="G536" s="77">
        <f t="shared" si="12"/>
        <v>0</v>
      </c>
      <c r="H536" s="67"/>
    </row>
    <row r="537" spans="1:8" ht="18" x14ac:dyDescent="0.3">
      <c r="A537" s="370"/>
      <c r="B537" s="329"/>
      <c r="C537" s="18"/>
      <c r="D537" s="19"/>
      <c r="E537" s="11" t="s">
        <v>17</v>
      </c>
      <c r="F537" s="77">
        <f t="shared" si="12"/>
        <v>0</v>
      </c>
      <c r="G537" s="77">
        <f t="shared" si="12"/>
        <v>0</v>
      </c>
      <c r="H537" s="67"/>
    </row>
    <row r="538" spans="1:8" ht="18" x14ac:dyDescent="0.3">
      <c r="A538" s="370"/>
      <c r="B538" s="329"/>
      <c r="C538" s="18"/>
      <c r="D538" s="19"/>
      <c r="E538" s="8" t="s">
        <v>15</v>
      </c>
      <c r="F538" s="77">
        <f t="shared" si="12"/>
        <v>0</v>
      </c>
      <c r="G538" s="77">
        <f t="shared" si="12"/>
        <v>0</v>
      </c>
      <c r="H538" s="67"/>
    </row>
    <row r="539" spans="1:8" ht="27.6" x14ac:dyDescent="0.3">
      <c r="A539" s="370"/>
      <c r="B539" s="329"/>
      <c r="C539" s="18"/>
      <c r="D539" s="19"/>
      <c r="E539" s="11" t="s">
        <v>18</v>
      </c>
      <c r="F539" s="77">
        <f t="shared" si="12"/>
        <v>0</v>
      </c>
      <c r="G539" s="77">
        <f t="shared" si="12"/>
        <v>0</v>
      </c>
      <c r="H539" s="67"/>
    </row>
    <row r="540" spans="1:8" ht="18" x14ac:dyDescent="0.3">
      <c r="A540" s="370"/>
      <c r="B540" s="329"/>
      <c r="C540" s="18"/>
      <c r="D540" s="19"/>
      <c r="E540" s="8" t="s">
        <v>15</v>
      </c>
      <c r="F540" s="77">
        <f t="shared" si="12"/>
        <v>0</v>
      </c>
      <c r="G540" s="77">
        <f t="shared" si="12"/>
        <v>0</v>
      </c>
      <c r="H540" s="67"/>
    </row>
    <row r="541" spans="1:8" ht="18" x14ac:dyDescent="0.3">
      <c r="A541" s="370"/>
      <c r="B541" s="329"/>
      <c r="C541" s="18"/>
      <c r="D541" s="19"/>
      <c r="E541" s="11" t="s">
        <v>19</v>
      </c>
      <c r="F541" s="77">
        <f t="shared" si="12"/>
        <v>0</v>
      </c>
      <c r="G541" s="77">
        <f t="shared" si="12"/>
        <v>0</v>
      </c>
      <c r="H541" s="67"/>
    </row>
    <row r="542" spans="1:8" ht="18" x14ac:dyDescent="0.3">
      <c r="A542" s="370"/>
      <c r="B542" s="329"/>
      <c r="C542" s="18"/>
      <c r="D542" s="19"/>
      <c r="E542" s="8" t="s">
        <v>15</v>
      </c>
      <c r="F542" s="77">
        <f t="shared" si="12"/>
        <v>0</v>
      </c>
      <c r="G542" s="77">
        <f t="shared" si="12"/>
        <v>0</v>
      </c>
      <c r="H542" s="72"/>
    </row>
    <row r="543" spans="1:8" ht="27.6" x14ac:dyDescent="0.3">
      <c r="A543" s="370"/>
      <c r="B543" s="329"/>
      <c r="C543" s="18"/>
      <c r="D543" s="19"/>
      <c r="E543" s="11" t="s">
        <v>21</v>
      </c>
      <c r="F543" s="77">
        <f t="shared" si="12"/>
        <v>13.41</v>
      </c>
      <c r="G543" s="77">
        <f t="shared" si="12"/>
        <v>459.68</v>
      </c>
      <c r="H543" s="72"/>
    </row>
    <row r="544" spans="1:8" ht="18" x14ac:dyDescent="0.3">
      <c r="A544" s="370"/>
      <c r="B544" s="329"/>
      <c r="C544" s="21"/>
      <c r="D544" s="22"/>
      <c r="E544" s="23" t="s">
        <v>15</v>
      </c>
      <c r="F544" s="80">
        <f t="shared" si="12"/>
        <v>2.02</v>
      </c>
      <c r="G544" s="80">
        <f t="shared" si="12"/>
        <v>0</v>
      </c>
      <c r="H544" s="74"/>
    </row>
    <row r="545" spans="1:8" ht="18" x14ac:dyDescent="0.3">
      <c r="A545" s="87"/>
      <c r="B545" s="87"/>
      <c r="C545" s="88"/>
      <c r="D545" s="88"/>
      <c r="E545" s="27" t="s">
        <v>14</v>
      </c>
      <c r="F545" s="89">
        <f t="shared" ref="F545:G556" si="13">SUM(F245,F317,F353,F413,F461,F509,F533)</f>
        <v>205.2</v>
      </c>
      <c r="G545" s="89">
        <f t="shared" si="13"/>
        <v>15636.481900000001</v>
      </c>
      <c r="H545" s="90"/>
    </row>
    <row r="546" spans="1:8" ht="18" x14ac:dyDescent="0.3">
      <c r="A546" s="52"/>
      <c r="B546" s="52"/>
      <c r="C546" s="18"/>
      <c r="D546" s="18"/>
      <c r="E546" s="8" t="s">
        <v>15</v>
      </c>
      <c r="F546" s="91">
        <f t="shared" si="13"/>
        <v>34.200000000000003</v>
      </c>
      <c r="G546" s="91">
        <f t="shared" si="13"/>
        <v>1136.9654</v>
      </c>
      <c r="H546" s="10"/>
    </row>
    <row r="547" spans="1:8" ht="18" x14ac:dyDescent="0.3">
      <c r="A547" s="52"/>
      <c r="B547" s="52"/>
      <c r="C547" s="18"/>
      <c r="D547" s="18"/>
      <c r="E547" s="11" t="s">
        <v>16</v>
      </c>
      <c r="F547" s="91">
        <f t="shared" si="13"/>
        <v>1123.2832000000001</v>
      </c>
      <c r="G547" s="91">
        <f t="shared" si="13"/>
        <v>695.57999999999993</v>
      </c>
      <c r="H547" s="10"/>
    </row>
    <row r="548" spans="1:8" ht="18" x14ac:dyDescent="0.3">
      <c r="A548" s="52"/>
      <c r="B548" s="52"/>
      <c r="C548" s="18"/>
      <c r="D548" s="18"/>
      <c r="E548" s="8" t="s">
        <v>15</v>
      </c>
      <c r="F548" s="91">
        <f t="shared" si="13"/>
        <v>185.19920000000002</v>
      </c>
      <c r="G548" s="91">
        <f t="shared" si="13"/>
        <v>528.37800000000004</v>
      </c>
      <c r="H548" s="10"/>
    </row>
    <row r="549" spans="1:8" ht="18" x14ac:dyDescent="0.3">
      <c r="A549" s="52"/>
      <c r="B549" s="52"/>
      <c r="C549" s="18"/>
      <c r="D549" s="18"/>
      <c r="E549" s="11" t="s">
        <v>17</v>
      </c>
      <c r="F549" s="77">
        <f t="shared" si="13"/>
        <v>0</v>
      </c>
      <c r="G549" s="77">
        <f t="shared" si="13"/>
        <v>0</v>
      </c>
      <c r="H549" s="10"/>
    </row>
    <row r="550" spans="1:8" ht="18" x14ac:dyDescent="0.3">
      <c r="A550" s="52"/>
      <c r="B550" s="52"/>
      <c r="C550" s="18"/>
      <c r="D550" s="18"/>
      <c r="E550" s="8" t="s">
        <v>15</v>
      </c>
      <c r="F550" s="77">
        <f t="shared" si="13"/>
        <v>0</v>
      </c>
      <c r="G550" s="77">
        <f t="shared" si="13"/>
        <v>0</v>
      </c>
      <c r="H550" s="10"/>
    </row>
    <row r="551" spans="1:8" ht="27.6" x14ac:dyDescent="0.3">
      <c r="A551" s="52"/>
      <c r="B551" s="52"/>
      <c r="C551" s="18"/>
      <c r="D551" s="18"/>
      <c r="E551" s="11" t="s">
        <v>18</v>
      </c>
      <c r="F551" s="77">
        <f t="shared" si="13"/>
        <v>13057.8</v>
      </c>
      <c r="G551" s="77">
        <f t="shared" si="13"/>
        <v>0</v>
      </c>
      <c r="H551" s="10"/>
    </row>
    <row r="552" spans="1:8" ht="18" x14ac:dyDescent="0.3">
      <c r="A552" s="52"/>
      <c r="B552" s="52"/>
      <c r="C552" s="18"/>
      <c r="D552" s="18"/>
      <c r="E552" s="8" t="s">
        <v>15</v>
      </c>
      <c r="F552" s="77">
        <f t="shared" si="13"/>
        <v>1387.8700000000001</v>
      </c>
      <c r="G552" s="77">
        <f t="shared" si="13"/>
        <v>0</v>
      </c>
      <c r="H552" s="10"/>
    </row>
    <row r="553" spans="1:8" ht="18" x14ac:dyDescent="0.3">
      <c r="A553" s="52"/>
      <c r="B553" s="52"/>
      <c r="C553" s="18"/>
      <c r="D553" s="18"/>
      <c r="E553" s="11" t="s">
        <v>19</v>
      </c>
      <c r="F553" s="77">
        <f t="shared" si="13"/>
        <v>782.71699999999987</v>
      </c>
      <c r="G553" s="77">
        <f t="shared" si="13"/>
        <v>0</v>
      </c>
      <c r="H553" s="10"/>
    </row>
    <row r="554" spans="1:8" ht="18" x14ac:dyDescent="0.3">
      <c r="A554" s="52"/>
      <c r="B554" s="52"/>
      <c r="C554" s="18"/>
      <c r="D554" s="18"/>
      <c r="E554" s="8" t="s">
        <v>15</v>
      </c>
      <c r="F554" s="77">
        <f t="shared" si="13"/>
        <v>126.48950000000001</v>
      </c>
      <c r="G554" s="77">
        <f t="shared" si="13"/>
        <v>0</v>
      </c>
      <c r="H554" s="10"/>
    </row>
    <row r="555" spans="1:8" ht="27.6" x14ac:dyDescent="0.3">
      <c r="A555" s="52"/>
      <c r="B555" s="52"/>
      <c r="C555" s="18"/>
      <c r="D555" s="18"/>
      <c r="E555" s="11" t="s">
        <v>48</v>
      </c>
      <c r="F555" s="77">
        <f t="shared" si="13"/>
        <v>15169.000199999999</v>
      </c>
      <c r="G555" s="77">
        <f t="shared" si="13"/>
        <v>16332.061900000001</v>
      </c>
      <c r="H555" s="10"/>
    </row>
    <row r="556" spans="1:8" ht="18" x14ac:dyDescent="0.3">
      <c r="A556" s="92"/>
      <c r="B556" s="92"/>
      <c r="C556" s="21"/>
      <c r="D556" s="21"/>
      <c r="E556" s="23" t="s">
        <v>15</v>
      </c>
      <c r="F556" s="80">
        <f t="shared" si="13"/>
        <v>1733.7587000000001</v>
      </c>
      <c r="G556" s="80">
        <f t="shared" si="13"/>
        <v>1665.3434</v>
      </c>
      <c r="H556" s="25"/>
    </row>
    <row r="557" spans="1:8" ht="16.5" customHeight="1" x14ac:dyDescent="0.3">
      <c r="A557" s="329" t="s">
        <v>94</v>
      </c>
      <c r="B557" s="329"/>
      <c r="C557" s="329"/>
      <c r="D557" s="329"/>
      <c r="E557" s="329"/>
      <c r="F557" s="329"/>
      <c r="G557" s="329"/>
      <c r="H557" s="329"/>
    </row>
    <row r="558" spans="1:8" ht="18.75" customHeight="1" x14ac:dyDescent="0.3">
      <c r="A558" s="333" t="s">
        <v>95</v>
      </c>
      <c r="B558" s="333" t="s">
        <v>96</v>
      </c>
      <c r="C558" s="371" t="s">
        <v>97</v>
      </c>
      <c r="D558" s="356" t="s">
        <v>98</v>
      </c>
      <c r="E558" s="5" t="s">
        <v>14</v>
      </c>
      <c r="F558" s="6">
        <f>394645.7/1000</f>
        <v>394.64570000000003</v>
      </c>
      <c r="G558" s="6">
        <f>2880000/1000</f>
        <v>2880</v>
      </c>
      <c r="H558" s="7"/>
    </row>
    <row r="559" spans="1:8" ht="18" x14ac:dyDescent="0.3">
      <c r="A559" s="333"/>
      <c r="B559" s="333"/>
      <c r="C559" s="371"/>
      <c r="D559" s="356"/>
      <c r="E559" s="8" t="s">
        <v>15</v>
      </c>
      <c r="F559" s="9">
        <f>275588.5/1000</f>
        <v>275.58850000000001</v>
      </c>
      <c r="G559" s="9">
        <v>0</v>
      </c>
      <c r="H559" s="10"/>
    </row>
    <row r="560" spans="1:8" ht="18" x14ac:dyDescent="0.3">
      <c r="A560" s="333"/>
      <c r="B560" s="333"/>
      <c r="C560" s="371"/>
      <c r="D560" s="356"/>
      <c r="E560" s="11" t="s">
        <v>16</v>
      </c>
      <c r="F560" s="9">
        <f>1240815.6/1000</f>
        <v>1240.8156000000001</v>
      </c>
      <c r="G560" s="9">
        <v>0</v>
      </c>
      <c r="H560" s="10"/>
    </row>
    <row r="561" spans="1:8" ht="18" x14ac:dyDescent="0.3">
      <c r="A561" s="333"/>
      <c r="B561" s="333"/>
      <c r="C561" s="371"/>
      <c r="D561" s="356"/>
      <c r="E561" s="8" t="s">
        <v>15</v>
      </c>
      <c r="F561" s="9">
        <f>120407.8/1000</f>
        <v>120.40780000000001</v>
      </c>
      <c r="G561" s="9">
        <v>0</v>
      </c>
      <c r="H561" s="10"/>
    </row>
    <row r="562" spans="1:8" ht="18" x14ac:dyDescent="0.3">
      <c r="A562" s="333"/>
      <c r="B562" s="333"/>
      <c r="C562" s="371"/>
      <c r="D562" s="356"/>
      <c r="E562" s="11" t="s">
        <v>17</v>
      </c>
      <c r="F562" s="9">
        <f>500000/1000</f>
        <v>500</v>
      </c>
      <c r="G562" s="9">
        <v>0</v>
      </c>
      <c r="H562" s="10"/>
    </row>
    <row r="563" spans="1:8" ht="18" x14ac:dyDescent="0.3">
      <c r="A563" s="333"/>
      <c r="B563" s="333"/>
      <c r="C563" s="371"/>
      <c r="D563" s="356"/>
      <c r="E563" s="8" t="s">
        <v>15</v>
      </c>
      <c r="F563" s="9">
        <f>250000/1000</f>
        <v>250</v>
      </c>
      <c r="G563" s="9">
        <v>0</v>
      </c>
      <c r="H563" s="10"/>
    </row>
    <row r="564" spans="1:8" ht="27.6" x14ac:dyDescent="0.3">
      <c r="A564" s="333"/>
      <c r="B564" s="333"/>
      <c r="C564" s="371"/>
      <c r="D564" s="356"/>
      <c r="E564" s="11" t="s">
        <v>18</v>
      </c>
      <c r="F564" s="9">
        <v>0</v>
      </c>
      <c r="G564" s="9">
        <v>0</v>
      </c>
      <c r="H564" s="10"/>
    </row>
    <row r="565" spans="1:8" ht="18" x14ac:dyDescent="0.3">
      <c r="A565" s="333"/>
      <c r="B565" s="333"/>
      <c r="C565" s="371"/>
      <c r="D565" s="356"/>
      <c r="E565" s="8" t="s">
        <v>15</v>
      </c>
      <c r="F565" s="9">
        <v>0</v>
      </c>
      <c r="G565" s="9">
        <v>0</v>
      </c>
      <c r="H565" s="10"/>
    </row>
    <row r="566" spans="1:8" ht="18" x14ac:dyDescent="0.3">
      <c r="A566" s="333"/>
      <c r="B566" s="333"/>
      <c r="C566" s="371"/>
      <c r="D566" s="356"/>
      <c r="E566" s="11" t="s">
        <v>19</v>
      </c>
      <c r="F566" s="9">
        <v>0</v>
      </c>
      <c r="G566" s="9">
        <v>0</v>
      </c>
      <c r="H566" s="10"/>
    </row>
    <row r="567" spans="1:8" ht="18" x14ac:dyDescent="0.3">
      <c r="A567" s="333"/>
      <c r="B567" s="333"/>
      <c r="C567" s="371"/>
      <c r="D567" s="356"/>
      <c r="E567" s="8" t="s">
        <v>15</v>
      </c>
      <c r="F567" s="9">
        <v>0</v>
      </c>
      <c r="G567" s="9">
        <v>0</v>
      </c>
      <c r="H567" s="10"/>
    </row>
    <row r="568" spans="1:8" ht="18" x14ac:dyDescent="0.3">
      <c r="A568" s="333"/>
      <c r="B568" s="333"/>
      <c r="C568" s="371"/>
      <c r="D568" s="356"/>
      <c r="E568" s="11" t="s">
        <v>20</v>
      </c>
      <c r="F568" s="9">
        <f>F558+F560+F562+F564+F566</f>
        <v>2135.4612999999999</v>
      </c>
      <c r="G568" s="9">
        <f>G558+G560+G562+G564+G566</f>
        <v>2880</v>
      </c>
      <c r="H568" s="10"/>
    </row>
    <row r="569" spans="1:8" ht="18" x14ac:dyDescent="0.3">
      <c r="A569" s="333"/>
      <c r="B569" s="333"/>
      <c r="C569" s="371"/>
      <c r="D569" s="356"/>
      <c r="E569" s="23" t="s">
        <v>15</v>
      </c>
      <c r="F569" s="73">
        <f>F559+F561+F563+F565+F567</f>
        <v>645.99630000000002</v>
      </c>
      <c r="G569" s="73">
        <v>0</v>
      </c>
      <c r="H569" s="25"/>
    </row>
    <row r="570" spans="1:8" ht="18" x14ac:dyDescent="0.3">
      <c r="A570" s="333"/>
      <c r="B570" s="333"/>
      <c r="C570" s="15"/>
      <c r="D570" s="93"/>
      <c r="E570" s="5" t="s">
        <v>14</v>
      </c>
      <c r="F570" s="6">
        <f t="shared" ref="F570:G578" si="14">F558</f>
        <v>394.64570000000003</v>
      </c>
      <c r="G570" s="6">
        <f t="shared" si="14"/>
        <v>2880</v>
      </c>
      <c r="H570" s="7"/>
    </row>
    <row r="571" spans="1:8" ht="18" x14ac:dyDescent="0.3">
      <c r="A571" s="333"/>
      <c r="B571" s="333"/>
      <c r="C571" s="18"/>
      <c r="D571" s="94"/>
      <c r="E571" s="8" t="s">
        <v>15</v>
      </c>
      <c r="F571" s="9">
        <f t="shared" si="14"/>
        <v>275.58850000000001</v>
      </c>
      <c r="G571" s="9">
        <f t="shared" si="14"/>
        <v>0</v>
      </c>
      <c r="H571" s="10"/>
    </row>
    <row r="572" spans="1:8" ht="18" x14ac:dyDescent="0.3">
      <c r="A572" s="333"/>
      <c r="B572" s="333"/>
      <c r="C572" s="18"/>
      <c r="D572" s="94"/>
      <c r="E572" s="11" t="s">
        <v>16</v>
      </c>
      <c r="F572" s="9">
        <f t="shared" si="14"/>
        <v>1240.8156000000001</v>
      </c>
      <c r="G572" s="9">
        <f t="shared" si="14"/>
        <v>0</v>
      </c>
      <c r="H572" s="10"/>
    </row>
    <row r="573" spans="1:8" ht="18" x14ac:dyDescent="0.3">
      <c r="A573" s="333"/>
      <c r="B573" s="333"/>
      <c r="C573" s="18"/>
      <c r="D573" s="94"/>
      <c r="E573" s="8" t="s">
        <v>15</v>
      </c>
      <c r="F573" s="9">
        <f t="shared" si="14"/>
        <v>120.40780000000001</v>
      </c>
      <c r="G573" s="9">
        <f t="shared" si="14"/>
        <v>0</v>
      </c>
      <c r="H573" s="10"/>
    </row>
    <row r="574" spans="1:8" ht="18" x14ac:dyDescent="0.3">
      <c r="A574" s="333"/>
      <c r="B574" s="333"/>
      <c r="C574" s="18"/>
      <c r="D574" s="94"/>
      <c r="E574" s="11" t="s">
        <v>17</v>
      </c>
      <c r="F574" s="9">
        <f t="shared" si="14"/>
        <v>500</v>
      </c>
      <c r="G574" s="9">
        <f t="shared" si="14"/>
        <v>0</v>
      </c>
      <c r="H574" s="10"/>
    </row>
    <row r="575" spans="1:8" ht="18" x14ac:dyDescent="0.3">
      <c r="A575" s="333"/>
      <c r="B575" s="333"/>
      <c r="C575" s="18"/>
      <c r="D575" s="94"/>
      <c r="E575" s="8" t="s">
        <v>15</v>
      </c>
      <c r="F575" s="9">
        <f t="shared" si="14"/>
        <v>250</v>
      </c>
      <c r="G575" s="9">
        <f t="shared" si="14"/>
        <v>0</v>
      </c>
      <c r="H575" s="10"/>
    </row>
    <row r="576" spans="1:8" ht="27.6" x14ac:dyDescent="0.3">
      <c r="A576" s="333"/>
      <c r="B576" s="333"/>
      <c r="C576" s="18"/>
      <c r="D576" s="94"/>
      <c r="E576" s="11" t="s">
        <v>18</v>
      </c>
      <c r="F576" s="9">
        <f t="shared" si="14"/>
        <v>0</v>
      </c>
      <c r="G576" s="9">
        <f t="shared" si="14"/>
        <v>0</v>
      </c>
      <c r="H576" s="10"/>
    </row>
    <row r="577" spans="1:8" ht="18" x14ac:dyDescent="0.3">
      <c r="A577" s="333"/>
      <c r="B577" s="333"/>
      <c r="C577" s="18"/>
      <c r="D577" s="94"/>
      <c r="E577" s="8" t="s">
        <v>15</v>
      </c>
      <c r="F577" s="9">
        <f t="shared" si="14"/>
        <v>0</v>
      </c>
      <c r="G577" s="9">
        <f t="shared" si="14"/>
        <v>0</v>
      </c>
      <c r="H577" s="10"/>
    </row>
    <row r="578" spans="1:8" ht="18" x14ac:dyDescent="0.3">
      <c r="A578" s="333"/>
      <c r="B578" s="333"/>
      <c r="C578" s="18"/>
      <c r="D578" s="94"/>
      <c r="E578" s="11" t="s">
        <v>19</v>
      </c>
      <c r="F578" s="9">
        <f t="shared" si="14"/>
        <v>0</v>
      </c>
      <c r="G578" s="9">
        <f t="shared" si="14"/>
        <v>0</v>
      </c>
      <c r="H578" s="10"/>
    </row>
    <row r="579" spans="1:8" ht="18" x14ac:dyDescent="0.3">
      <c r="A579" s="333"/>
      <c r="B579" s="333"/>
      <c r="C579" s="18"/>
      <c r="D579" s="94"/>
      <c r="E579" s="8" t="s">
        <v>15</v>
      </c>
      <c r="F579" s="9">
        <f>F566</f>
        <v>0</v>
      </c>
      <c r="G579" s="9">
        <f>G567</f>
        <v>0</v>
      </c>
      <c r="H579" s="10"/>
    </row>
    <row r="580" spans="1:8" ht="27.6" x14ac:dyDescent="0.3">
      <c r="A580" s="333"/>
      <c r="B580" s="333"/>
      <c r="C580" s="18"/>
      <c r="D580" s="94"/>
      <c r="E580" s="11" t="s">
        <v>21</v>
      </c>
      <c r="F580" s="9">
        <f>F568</f>
        <v>2135.4612999999999</v>
      </c>
      <c r="G580" s="9">
        <f>G568</f>
        <v>2880</v>
      </c>
      <c r="H580" s="10"/>
    </row>
    <row r="581" spans="1:8" ht="18" x14ac:dyDescent="0.3">
      <c r="A581" s="333"/>
      <c r="B581" s="333"/>
      <c r="C581" s="36"/>
      <c r="D581" s="95"/>
      <c r="E581" s="12" t="s">
        <v>15</v>
      </c>
      <c r="F581" s="13">
        <f>F569</f>
        <v>645.99630000000002</v>
      </c>
      <c r="G581" s="13">
        <f>G569</f>
        <v>0</v>
      </c>
      <c r="H581" s="14"/>
    </row>
    <row r="582" spans="1:8" ht="18.75" customHeight="1" x14ac:dyDescent="0.3">
      <c r="A582" s="339" t="s">
        <v>99</v>
      </c>
      <c r="B582" s="341" t="s">
        <v>100</v>
      </c>
      <c r="C582" s="363" t="s">
        <v>101</v>
      </c>
      <c r="D582" s="364" t="s">
        <v>102</v>
      </c>
      <c r="E582" s="5" t="s">
        <v>14</v>
      </c>
      <c r="F582" s="75">
        <v>0</v>
      </c>
      <c r="G582" s="75">
        <f>20000/1000</f>
        <v>20</v>
      </c>
      <c r="H582" s="7"/>
    </row>
    <row r="583" spans="1:8" ht="18" x14ac:dyDescent="0.3">
      <c r="A583" s="339"/>
      <c r="B583" s="341"/>
      <c r="C583" s="363"/>
      <c r="D583" s="364"/>
      <c r="E583" s="8" t="s">
        <v>15</v>
      </c>
      <c r="F583" s="77">
        <v>0</v>
      </c>
      <c r="G583" s="77">
        <f>20000/1000</f>
        <v>20</v>
      </c>
      <c r="H583" s="10"/>
    </row>
    <row r="584" spans="1:8" ht="18" x14ac:dyDescent="0.3">
      <c r="A584" s="339"/>
      <c r="B584" s="341"/>
      <c r="C584" s="363"/>
      <c r="D584" s="364"/>
      <c r="E584" s="11" t="s">
        <v>16</v>
      </c>
      <c r="F584" s="77">
        <v>0</v>
      </c>
      <c r="G584" s="77">
        <f>3871.9/1000</f>
        <v>3.8719000000000001</v>
      </c>
      <c r="H584" s="10"/>
    </row>
    <row r="585" spans="1:8" ht="18" x14ac:dyDescent="0.3">
      <c r="A585" s="339"/>
      <c r="B585" s="341"/>
      <c r="C585" s="363"/>
      <c r="D585" s="364"/>
      <c r="E585" s="8" t="s">
        <v>15</v>
      </c>
      <c r="F585" s="77">
        <v>0</v>
      </c>
      <c r="G585" s="77">
        <f>2471.9/1000</f>
        <v>2.4719000000000002</v>
      </c>
      <c r="H585" s="10"/>
    </row>
    <row r="586" spans="1:8" ht="18" x14ac:dyDescent="0.3">
      <c r="A586" s="339"/>
      <c r="B586" s="341"/>
      <c r="C586" s="363"/>
      <c r="D586" s="364"/>
      <c r="E586" s="11" t="s">
        <v>17</v>
      </c>
      <c r="F586" s="77">
        <v>0</v>
      </c>
      <c r="G586" s="77">
        <v>0</v>
      </c>
      <c r="H586" s="10"/>
    </row>
    <row r="587" spans="1:8" ht="18" x14ac:dyDescent="0.3">
      <c r="A587" s="339"/>
      <c r="B587" s="341"/>
      <c r="C587" s="363"/>
      <c r="D587" s="364"/>
      <c r="E587" s="8" t="s">
        <v>15</v>
      </c>
      <c r="F587" s="77">
        <v>0</v>
      </c>
      <c r="G587" s="77">
        <v>0</v>
      </c>
      <c r="H587" s="10"/>
    </row>
    <row r="588" spans="1:8" ht="27.6" x14ac:dyDescent="0.3">
      <c r="A588" s="339"/>
      <c r="B588" s="341"/>
      <c r="C588" s="363"/>
      <c r="D588" s="364"/>
      <c r="E588" s="11" t="s">
        <v>18</v>
      </c>
      <c r="F588" s="77">
        <v>0</v>
      </c>
      <c r="G588" s="77">
        <v>0</v>
      </c>
      <c r="H588" s="10"/>
    </row>
    <row r="589" spans="1:8" ht="18" x14ac:dyDescent="0.3">
      <c r="A589" s="339"/>
      <c r="B589" s="341"/>
      <c r="C589" s="363"/>
      <c r="D589" s="364"/>
      <c r="E589" s="8" t="s">
        <v>15</v>
      </c>
      <c r="F589" s="77">
        <v>0</v>
      </c>
      <c r="G589" s="77">
        <v>0</v>
      </c>
      <c r="H589" s="10"/>
    </row>
    <row r="590" spans="1:8" ht="18" x14ac:dyDescent="0.3">
      <c r="A590" s="339"/>
      <c r="B590" s="341"/>
      <c r="C590" s="363"/>
      <c r="D590" s="364"/>
      <c r="E590" s="11" t="s">
        <v>19</v>
      </c>
      <c r="F590" s="77">
        <v>0</v>
      </c>
      <c r="G590" s="77">
        <f>1000/1000</f>
        <v>1</v>
      </c>
      <c r="H590" s="10"/>
    </row>
    <row r="591" spans="1:8" ht="18" x14ac:dyDescent="0.3">
      <c r="A591" s="339"/>
      <c r="B591" s="341"/>
      <c r="C591" s="363"/>
      <c r="D591" s="364"/>
      <c r="E591" s="8" t="s">
        <v>15</v>
      </c>
      <c r="F591" s="77">
        <v>0</v>
      </c>
      <c r="G591" s="77">
        <f>1000/1000</f>
        <v>1</v>
      </c>
      <c r="H591" s="10"/>
    </row>
    <row r="592" spans="1:8" ht="18" x14ac:dyDescent="0.3">
      <c r="A592" s="339"/>
      <c r="B592" s="341"/>
      <c r="C592" s="363"/>
      <c r="D592" s="364"/>
      <c r="E592" s="11" t="s">
        <v>20</v>
      </c>
      <c r="F592" s="77">
        <f>F582+F584+F586+F588+F590</f>
        <v>0</v>
      </c>
      <c r="G592" s="77">
        <f>G582+G584+G586+G588+G590</f>
        <v>24.8719</v>
      </c>
      <c r="H592" s="10"/>
    </row>
    <row r="593" spans="1:8" ht="204.75" customHeight="1" x14ac:dyDescent="0.3">
      <c r="A593" s="339"/>
      <c r="B593" s="341"/>
      <c r="C593" s="363"/>
      <c r="D593" s="364"/>
      <c r="E593" s="8" t="s">
        <v>15</v>
      </c>
      <c r="F593" s="77">
        <f>F583+F585+F587+F589+F591</f>
        <v>0</v>
      </c>
      <c r="G593" s="77">
        <f>G583+G585+G587+G589+G591</f>
        <v>23.471900000000002</v>
      </c>
      <c r="H593" s="10"/>
    </row>
    <row r="594" spans="1:8" ht="18.75" customHeight="1" x14ac:dyDescent="0.3">
      <c r="A594" s="339"/>
      <c r="B594" s="341"/>
      <c r="C594" s="365" t="s">
        <v>103</v>
      </c>
      <c r="D594" s="361"/>
      <c r="E594" s="11" t="s">
        <v>14</v>
      </c>
      <c r="F594" s="77">
        <v>0</v>
      </c>
      <c r="G594" s="77">
        <f>70000/1000</f>
        <v>70</v>
      </c>
      <c r="H594" s="10"/>
    </row>
    <row r="595" spans="1:8" ht="18" x14ac:dyDescent="0.3">
      <c r="A595" s="339"/>
      <c r="B595" s="341"/>
      <c r="C595" s="365"/>
      <c r="D595" s="361"/>
      <c r="E595" s="8" t="s">
        <v>15</v>
      </c>
      <c r="F595" s="77">
        <v>0</v>
      </c>
      <c r="G595" s="96">
        <f>70000/1000</f>
        <v>70</v>
      </c>
      <c r="H595" s="10"/>
    </row>
    <row r="596" spans="1:8" ht="18" x14ac:dyDescent="0.3">
      <c r="A596" s="339"/>
      <c r="B596" s="341"/>
      <c r="C596" s="365"/>
      <c r="D596" s="361"/>
      <c r="E596" s="11" t="s">
        <v>16</v>
      </c>
      <c r="F596" s="77">
        <v>0</v>
      </c>
      <c r="G596" s="77">
        <f>73410.6/1000</f>
        <v>73.410600000000002</v>
      </c>
      <c r="H596" s="10"/>
    </row>
    <row r="597" spans="1:8" ht="18" x14ac:dyDescent="0.3">
      <c r="A597" s="339"/>
      <c r="B597" s="341"/>
      <c r="C597" s="365"/>
      <c r="D597" s="361"/>
      <c r="E597" s="8" t="s">
        <v>15</v>
      </c>
      <c r="F597" s="77">
        <v>0</v>
      </c>
      <c r="G597" s="77">
        <f>29113.3/1000</f>
        <v>29.113299999999999</v>
      </c>
      <c r="H597" s="10"/>
    </row>
    <row r="598" spans="1:8" ht="18" x14ac:dyDescent="0.3">
      <c r="A598" s="339"/>
      <c r="B598" s="341"/>
      <c r="C598" s="365"/>
      <c r="D598" s="361"/>
      <c r="E598" s="11" t="s">
        <v>17</v>
      </c>
      <c r="F598" s="77">
        <v>0</v>
      </c>
      <c r="G598" s="77">
        <v>0</v>
      </c>
      <c r="H598" s="10"/>
    </row>
    <row r="599" spans="1:8" ht="18" x14ac:dyDescent="0.3">
      <c r="A599" s="339"/>
      <c r="B599" s="341"/>
      <c r="C599" s="365"/>
      <c r="D599" s="361"/>
      <c r="E599" s="8" t="s">
        <v>15</v>
      </c>
      <c r="F599" s="77">
        <v>0</v>
      </c>
      <c r="G599" s="77">
        <v>0</v>
      </c>
      <c r="H599" s="10"/>
    </row>
    <row r="600" spans="1:8" ht="27.6" x14ac:dyDescent="0.3">
      <c r="A600" s="339"/>
      <c r="B600" s="341"/>
      <c r="C600" s="365"/>
      <c r="D600" s="361"/>
      <c r="E600" s="11" t="s">
        <v>18</v>
      </c>
      <c r="F600" s="77">
        <v>0</v>
      </c>
      <c r="G600" s="77">
        <v>0</v>
      </c>
      <c r="H600" s="10"/>
    </row>
    <row r="601" spans="1:8" ht="18" x14ac:dyDescent="0.3">
      <c r="A601" s="339"/>
      <c r="B601" s="341"/>
      <c r="C601" s="365"/>
      <c r="D601" s="361"/>
      <c r="E601" s="8" t="s">
        <v>15</v>
      </c>
      <c r="F601" s="77">
        <v>0</v>
      </c>
      <c r="G601" s="77">
        <v>0</v>
      </c>
      <c r="H601" s="10"/>
    </row>
    <row r="602" spans="1:8" ht="18" x14ac:dyDescent="0.3">
      <c r="A602" s="339"/>
      <c r="B602" s="341"/>
      <c r="C602" s="365"/>
      <c r="D602" s="361"/>
      <c r="E602" s="11" t="s">
        <v>19</v>
      </c>
      <c r="F602" s="77">
        <v>0</v>
      </c>
      <c r="G602" s="77">
        <f>24121.2/1000</f>
        <v>24.121200000000002</v>
      </c>
      <c r="H602" s="10"/>
    </row>
    <row r="603" spans="1:8" ht="18" x14ac:dyDescent="0.3">
      <c r="A603" s="339"/>
      <c r="B603" s="341"/>
      <c r="C603" s="365"/>
      <c r="D603" s="361"/>
      <c r="E603" s="8" t="s">
        <v>15</v>
      </c>
      <c r="F603" s="77">
        <v>0</v>
      </c>
      <c r="G603" s="77">
        <f>7576.7/1000</f>
        <v>7.5766999999999998</v>
      </c>
      <c r="H603" s="10"/>
    </row>
    <row r="604" spans="1:8" ht="18" x14ac:dyDescent="0.3">
      <c r="A604" s="339"/>
      <c r="B604" s="341"/>
      <c r="C604" s="365"/>
      <c r="D604" s="361"/>
      <c r="E604" s="11" t="s">
        <v>20</v>
      </c>
      <c r="F604" s="77">
        <f>F594+F596+F598+F600+F602</f>
        <v>0</v>
      </c>
      <c r="G604" s="77">
        <f>G594+G596+G598+G600+G602</f>
        <v>167.53179999999998</v>
      </c>
      <c r="H604" s="10"/>
    </row>
    <row r="605" spans="1:8" ht="18" x14ac:dyDescent="0.3">
      <c r="A605" s="339"/>
      <c r="B605" s="341"/>
      <c r="C605" s="365"/>
      <c r="D605" s="361"/>
      <c r="E605" s="12" t="s">
        <v>15</v>
      </c>
      <c r="F605" s="97">
        <f>F595+F597+F599+F601+F603</f>
        <v>0</v>
      </c>
      <c r="G605" s="97">
        <f>G595+G597+G599+G601+G603</f>
        <v>106.69</v>
      </c>
      <c r="H605" s="14"/>
    </row>
    <row r="606" spans="1:8" ht="18" x14ac:dyDescent="0.3">
      <c r="A606" s="339"/>
      <c r="B606" s="341"/>
      <c r="C606" s="15"/>
      <c r="D606" s="93"/>
      <c r="E606" s="5" t="s">
        <v>14</v>
      </c>
      <c r="F606" s="75">
        <f t="shared" ref="F606:G617" si="15">F582+F594</f>
        <v>0</v>
      </c>
      <c r="G606" s="75">
        <f t="shared" si="15"/>
        <v>90</v>
      </c>
      <c r="H606" s="7"/>
    </row>
    <row r="607" spans="1:8" ht="18" x14ac:dyDescent="0.3">
      <c r="A607" s="339"/>
      <c r="B607" s="341"/>
      <c r="C607" s="18"/>
      <c r="D607" s="94"/>
      <c r="E607" s="8" t="s">
        <v>15</v>
      </c>
      <c r="F607" s="77">
        <f t="shared" si="15"/>
        <v>0</v>
      </c>
      <c r="G607" s="96">
        <f t="shared" si="15"/>
        <v>90</v>
      </c>
      <c r="H607" s="10"/>
    </row>
    <row r="608" spans="1:8" ht="18" x14ac:dyDescent="0.3">
      <c r="A608" s="339"/>
      <c r="B608" s="341"/>
      <c r="C608" s="18"/>
      <c r="D608" s="94"/>
      <c r="E608" s="11" t="s">
        <v>16</v>
      </c>
      <c r="F608" s="77">
        <f t="shared" si="15"/>
        <v>0</v>
      </c>
      <c r="G608" s="77">
        <f t="shared" si="15"/>
        <v>77.282499999999999</v>
      </c>
      <c r="H608" s="10"/>
    </row>
    <row r="609" spans="1:8" ht="18" x14ac:dyDescent="0.3">
      <c r="A609" s="339"/>
      <c r="B609" s="341"/>
      <c r="C609" s="18"/>
      <c r="D609" s="94"/>
      <c r="E609" s="8" t="s">
        <v>15</v>
      </c>
      <c r="F609" s="77">
        <f t="shared" si="15"/>
        <v>0</v>
      </c>
      <c r="G609" s="77">
        <f t="shared" si="15"/>
        <v>31.5852</v>
      </c>
      <c r="H609" s="10"/>
    </row>
    <row r="610" spans="1:8" ht="18" x14ac:dyDescent="0.3">
      <c r="A610" s="339"/>
      <c r="B610" s="341"/>
      <c r="C610" s="18"/>
      <c r="D610" s="94"/>
      <c r="E610" s="11" t="s">
        <v>17</v>
      </c>
      <c r="F610" s="77">
        <f t="shared" si="15"/>
        <v>0</v>
      </c>
      <c r="G610" s="77">
        <f t="shared" si="15"/>
        <v>0</v>
      </c>
      <c r="H610" s="10"/>
    </row>
    <row r="611" spans="1:8" ht="18" x14ac:dyDescent="0.3">
      <c r="A611" s="339"/>
      <c r="B611" s="341"/>
      <c r="C611" s="18"/>
      <c r="D611" s="94"/>
      <c r="E611" s="8" t="s">
        <v>15</v>
      </c>
      <c r="F611" s="77">
        <f t="shared" si="15"/>
        <v>0</v>
      </c>
      <c r="G611" s="77">
        <f t="shared" si="15"/>
        <v>0</v>
      </c>
      <c r="H611" s="10"/>
    </row>
    <row r="612" spans="1:8" ht="27.6" x14ac:dyDescent="0.3">
      <c r="A612" s="339"/>
      <c r="B612" s="341"/>
      <c r="C612" s="18"/>
      <c r="D612" s="94"/>
      <c r="E612" s="11" t="s">
        <v>18</v>
      </c>
      <c r="F612" s="77">
        <f t="shared" si="15"/>
        <v>0</v>
      </c>
      <c r="G612" s="77">
        <f t="shared" si="15"/>
        <v>0</v>
      </c>
      <c r="H612" s="10"/>
    </row>
    <row r="613" spans="1:8" ht="18" x14ac:dyDescent="0.3">
      <c r="A613" s="339"/>
      <c r="B613" s="341"/>
      <c r="C613" s="18"/>
      <c r="D613" s="94"/>
      <c r="E613" s="8" t="s">
        <v>15</v>
      </c>
      <c r="F613" s="77">
        <f t="shared" si="15"/>
        <v>0</v>
      </c>
      <c r="G613" s="77">
        <f t="shared" si="15"/>
        <v>0</v>
      </c>
      <c r="H613" s="10"/>
    </row>
    <row r="614" spans="1:8" ht="18" x14ac:dyDescent="0.3">
      <c r="A614" s="339"/>
      <c r="B614" s="341"/>
      <c r="C614" s="18"/>
      <c r="D614" s="94"/>
      <c r="E614" s="11" t="s">
        <v>19</v>
      </c>
      <c r="F614" s="77">
        <f t="shared" si="15"/>
        <v>0</v>
      </c>
      <c r="G614" s="77">
        <f t="shared" si="15"/>
        <v>25.121200000000002</v>
      </c>
      <c r="H614" s="10"/>
    </row>
    <row r="615" spans="1:8" ht="18" x14ac:dyDescent="0.3">
      <c r="A615" s="339"/>
      <c r="B615" s="341"/>
      <c r="C615" s="18"/>
      <c r="D615" s="94"/>
      <c r="E615" s="8" t="s">
        <v>15</v>
      </c>
      <c r="F615" s="77">
        <f t="shared" si="15"/>
        <v>0</v>
      </c>
      <c r="G615" s="77">
        <f t="shared" si="15"/>
        <v>8.5766999999999989</v>
      </c>
      <c r="H615" s="10"/>
    </row>
    <row r="616" spans="1:8" ht="27.6" x14ac:dyDescent="0.3">
      <c r="A616" s="339"/>
      <c r="B616" s="341"/>
      <c r="C616" s="18"/>
      <c r="D616" s="94"/>
      <c r="E616" s="11" t="s">
        <v>21</v>
      </c>
      <c r="F616" s="77">
        <f t="shared" si="15"/>
        <v>0</v>
      </c>
      <c r="G616" s="77">
        <f t="shared" si="15"/>
        <v>192.40369999999999</v>
      </c>
      <c r="H616" s="10"/>
    </row>
    <row r="617" spans="1:8" ht="18" x14ac:dyDescent="0.3">
      <c r="A617" s="339"/>
      <c r="B617" s="341"/>
      <c r="C617" s="21"/>
      <c r="D617" s="98"/>
      <c r="E617" s="23" t="s">
        <v>15</v>
      </c>
      <c r="F617" s="80">
        <f t="shared" si="15"/>
        <v>0</v>
      </c>
      <c r="G617" s="80">
        <f t="shared" si="15"/>
        <v>130.1619</v>
      </c>
      <c r="H617" s="25"/>
    </row>
    <row r="618" spans="1:8" ht="18.75" customHeight="1" x14ac:dyDescent="0.3">
      <c r="A618" s="339" t="s">
        <v>104</v>
      </c>
      <c r="B618" s="333" t="s">
        <v>105</v>
      </c>
      <c r="C618" s="369" t="s">
        <v>106</v>
      </c>
      <c r="D618" s="342" t="s">
        <v>107</v>
      </c>
      <c r="E618" s="27" t="s">
        <v>14</v>
      </c>
      <c r="F618" s="99">
        <v>0</v>
      </c>
      <c r="G618" s="99">
        <f>441000/1000</f>
        <v>441</v>
      </c>
      <c r="H618" s="28"/>
    </row>
    <row r="619" spans="1:8" ht="18" x14ac:dyDescent="0.3">
      <c r="A619" s="339"/>
      <c r="B619" s="339"/>
      <c r="C619" s="369"/>
      <c r="D619" s="342"/>
      <c r="E619" s="8" t="s">
        <v>15</v>
      </c>
      <c r="F619" s="84">
        <v>0</v>
      </c>
      <c r="G619" s="84">
        <f>73500/1000</f>
        <v>73.5</v>
      </c>
      <c r="H619" s="29"/>
    </row>
    <row r="620" spans="1:8" ht="18" x14ac:dyDescent="0.3">
      <c r="A620" s="339"/>
      <c r="B620" s="339"/>
      <c r="C620" s="369"/>
      <c r="D620" s="342"/>
      <c r="E620" s="11" t="s">
        <v>16</v>
      </c>
      <c r="F620" s="84">
        <v>0</v>
      </c>
      <c r="G620" s="84">
        <f>255000/1000</f>
        <v>255</v>
      </c>
      <c r="H620" s="29"/>
    </row>
    <row r="621" spans="1:8" ht="18" x14ac:dyDescent="0.3">
      <c r="A621" s="339"/>
      <c r="B621" s="339"/>
      <c r="C621" s="369"/>
      <c r="D621" s="342"/>
      <c r="E621" s="8" t="s">
        <v>15</v>
      </c>
      <c r="F621" s="84">
        <v>0</v>
      </c>
      <c r="G621" s="84">
        <f>15000/1000</f>
        <v>15</v>
      </c>
      <c r="H621" s="29"/>
    </row>
    <row r="622" spans="1:8" ht="18" x14ac:dyDescent="0.3">
      <c r="A622" s="339"/>
      <c r="B622" s="339"/>
      <c r="C622" s="369"/>
      <c r="D622" s="342"/>
      <c r="E622" s="11" t="s">
        <v>17</v>
      </c>
      <c r="F622" s="84">
        <v>0</v>
      </c>
      <c r="G622" s="84">
        <v>0</v>
      </c>
      <c r="H622" s="29"/>
    </row>
    <row r="623" spans="1:8" ht="18" x14ac:dyDescent="0.3">
      <c r="A623" s="339"/>
      <c r="B623" s="339"/>
      <c r="C623" s="369"/>
      <c r="D623" s="342"/>
      <c r="E623" s="8" t="s">
        <v>15</v>
      </c>
      <c r="F623" s="84">
        <v>0</v>
      </c>
      <c r="G623" s="84">
        <v>0</v>
      </c>
      <c r="H623" s="29"/>
    </row>
    <row r="624" spans="1:8" ht="27.6" x14ac:dyDescent="0.3">
      <c r="A624" s="339"/>
      <c r="B624" s="339"/>
      <c r="C624" s="369"/>
      <c r="D624" s="342"/>
      <c r="E624" s="11" t="s">
        <v>18</v>
      </c>
      <c r="F624" s="84">
        <v>0</v>
      </c>
      <c r="G624" s="84">
        <v>0</v>
      </c>
      <c r="H624" s="29"/>
    </row>
    <row r="625" spans="1:8" ht="18" x14ac:dyDescent="0.3">
      <c r="A625" s="339"/>
      <c r="B625" s="339"/>
      <c r="C625" s="369"/>
      <c r="D625" s="342"/>
      <c r="E625" s="8" t="s">
        <v>15</v>
      </c>
      <c r="F625" s="84">
        <v>0</v>
      </c>
      <c r="G625" s="84">
        <v>0</v>
      </c>
      <c r="H625" s="29"/>
    </row>
    <row r="626" spans="1:8" ht="18" x14ac:dyDescent="0.3">
      <c r="A626" s="339"/>
      <c r="B626" s="339"/>
      <c r="C626" s="369"/>
      <c r="D626" s="342"/>
      <c r="E626" s="11" t="s">
        <v>19</v>
      </c>
      <c r="F626" s="84">
        <v>0</v>
      </c>
      <c r="G626" s="84">
        <v>0</v>
      </c>
      <c r="H626" s="29"/>
    </row>
    <row r="627" spans="1:8" ht="18" x14ac:dyDescent="0.3">
      <c r="A627" s="339"/>
      <c r="B627" s="339"/>
      <c r="C627" s="369"/>
      <c r="D627" s="342"/>
      <c r="E627" s="8" t="s">
        <v>15</v>
      </c>
      <c r="F627" s="84">
        <v>0</v>
      </c>
      <c r="G627" s="84">
        <v>0</v>
      </c>
      <c r="H627" s="29"/>
    </row>
    <row r="628" spans="1:8" ht="18" x14ac:dyDescent="0.3">
      <c r="A628" s="339"/>
      <c r="B628" s="339"/>
      <c r="C628" s="369"/>
      <c r="D628" s="342"/>
      <c r="E628" s="11" t="s">
        <v>20</v>
      </c>
      <c r="F628" s="84">
        <f>F618+F620+F622+F624+F626</f>
        <v>0</v>
      </c>
      <c r="G628" s="84">
        <f>G618+G620+G622+G624+G626</f>
        <v>696</v>
      </c>
      <c r="H628" s="29"/>
    </row>
    <row r="629" spans="1:8" ht="18" x14ac:dyDescent="0.3">
      <c r="A629" s="339"/>
      <c r="B629" s="339"/>
      <c r="C629" s="369"/>
      <c r="D629" s="342"/>
      <c r="E629" s="8" t="s">
        <v>15</v>
      </c>
      <c r="F629" s="84">
        <f>F619+F621+F623+F625+F627</f>
        <v>0</v>
      </c>
      <c r="G629" s="84">
        <f>G619+G621+G623+G625+G627</f>
        <v>88.5</v>
      </c>
      <c r="H629" s="29"/>
    </row>
    <row r="630" spans="1:8" ht="18.75" customHeight="1" x14ac:dyDescent="0.3">
      <c r="A630" s="339"/>
      <c r="B630" s="339"/>
      <c r="C630" s="349" t="s">
        <v>106</v>
      </c>
      <c r="D630" s="361" t="s">
        <v>108</v>
      </c>
      <c r="E630" s="11" t="s">
        <v>14</v>
      </c>
      <c r="F630" s="84">
        <v>0</v>
      </c>
      <c r="G630" s="84">
        <v>0</v>
      </c>
      <c r="H630" s="29"/>
    </row>
    <row r="631" spans="1:8" ht="18" x14ac:dyDescent="0.3">
      <c r="A631" s="339"/>
      <c r="B631" s="339"/>
      <c r="C631" s="349"/>
      <c r="D631" s="361"/>
      <c r="E631" s="8" t="s">
        <v>15</v>
      </c>
      <c r="F631" s="84">
        <v>0</v>
      </c>
      <c r="G631" s="84">
        <v>0</v>
      </c>
      <c r="H631" s="29"/>
    </row>
    <row r="632" spans="1:8" ht="18" x14ac:dyDescent="0.3">
      <c r="A632" s="339"/>
      <c r="B632" s="339"/>
      <c r="C632" s="349"/>
      <c r="D632" s="361"/>
      <c r="E632" s="11" t="s">
        <v>16</v>
      </c>
      <c r="F632" s="84">
        <v>0</v>
      </c>
      <c r="G632" s="84">
        <v>0</v>
      </c>
      <c r="H632" s="29"/>
    </row>
    <row r="633" spans="1:8" ht="18" x14ac:dyDescent="0.3">
      <c r="A633" s="339"/>
      <c r="B633" s="339"/>
      <c r="C633" s="349"/>
      <c r="D633" s="361"/>
      <c r="E633" s="8" t="s">
        <v>15</v>
      </c>
      <c r="F633" s="84">
        <v>0</v>
      </c>
      <c r="G633" s="84">
        <v>0</v>
      </c>
      <c r="H633" s="29"/>
    </row>
    <row r="634" spans="1:8" ht="18" x14ac:dyDescent="0.3">
      <c r="A634" s="339"/>
      <c r="B634" s="339"/>
      <c r="C634" s="349"/>
      <c r="D634" s="361"/>
      <c r="E634" s="11" t="s">
        <v>17</v>
      </c>
      <c r="F634" s="84">
        <v>0</v>
      </c>
      <c r="G634" s="84">
        <v>0</v>
      </c>
      <c r="H634" s="29"/>
    </row>
    <row r="635" spans="1:8" ht="18" x14ac:dyDescent="0.3">
      <c r="A635" s="339"/>
      <c r="B635" s="339"/>
      <c r="C635" s="349"/>
      <c r="D635" s="361"/>
      <c r="E635" s="8" t="s">
        <v>15</v>
      </c>
      <c r="F635" s="84">
        <v>0</v>
      </c>
      <c r="G635" s="84">
        <v>0</v>
      </c>
      <c r="H635" s="29"/>
    </row>
    <row r="636" spans="1:8" ht="27.6" x14ac:dyDescent="0.3">
      <c r="A636" s="339"/>
      <c r="B636" s="339"/>
      <c r="C636" s="349"/>
      <c r="D636" s="361"/>
      <c r="E636" s="11" t="s">
        <v>18</v>
      </c>
      <c r="F636" s="84">
        <v>0</v>
      </c>
      <c r="G636" s="84">
        <v>0</v>
      </c>
      <c r="H636" s="29"/>
    </row>
    <row r="637" spans="1:8" ht="18" x14ac:dyDescent="0.3">
      <c r="A637" s="339"/>
      <c r="B637" s="339"/>
      <c r="C637" s="349"/>
      <c r="D637" s="361"/>
      <c r="E637" s="8" t="s">
        <v>15</v>
      </c>
      <c r="F637" s="84">
        <v>0</v>
      </c>
      <c r="G637" s="84">
        <f>147000/1000</f>
        <v>147</v>
      </c>
      <c r="H637" s="29"/>
    </row>
    <row r="638" spans="1:8" ht="18" x14ac:dyDescent="0.3">
      <c r="A638" s="339"/>
      <c r="B638" s="339"/>
      <c r="C638" s="349"/>
      <c r="D638" s="361"/>
      <c r="E638" s="11" t="s">
        <v>19</v>
      </c>
      <c r="F638" s="84">
        <v>0</v>
      </c>
      <c r="G638" s="84">
        <v>0</v>
      </c>
      <c r="H638" s="29"/>
    </row>
    <row r="639" spans="1:8" ht="18" x14ac:dyDescent="0.3">
      <c r="A639" s="339"/>
      <c r="B639" s="339"/>
      <c r="C639" s="349"/>
      <c r="D639" s="361"/>
      <c r="E639" s="8" t="s">
        <v>15</v>
      </c>
      <c r="F639" s="84">
        <v>0</v>
      </c>
      <c r="G639" s="84">
        <f>3000/1000</f>
        <v>3</v>
      </c>
      <c r="H639" s="29"/>
    </row>
    <row r="640" spans="1:8" ht="18" x14ac:dyDescent="0.3">
      <c r="A640" s="339"/>
      <c r="B640" s="339"/>
      <c r="C640" s="349"/>
      <c r="D640" s="361"/>
      <c r="E640" s="11" t="s">
        <v>20</v>
      </c>
      <c r="F640" s="84">
        <f>F630+F632+F634+F636+F638</f>
        <v>0</v>
      </c>
      <c r="G640" s="84">
        <f>G630+G632+G634+G636+G638</f>
        <v>0</v>
      </c>
      <c r="H640" s="29"/>
    </row>
    <row r="641" spans="1:8" ht="18" x14ac:dyDescent="0.3">
      <c r="A641" s="339"/>
      <c r="B641" s="339"/>
      <c r="C641" s="349"/>
      <c r="D641" s="361"/>
      <c r="E641" s="12" t="s">
        <v>15</v>
      </c>
      <c r="F641" s="85">
        <f>F631+F633+F635+F637+F639</f>
        <v>0</v>
      </c>
      <c r="G641" s="85">
        <f>G631+G633+G635+G637+G639</f>
        <v>150</v>
      </c>
      <c r="H641" s="31"/>
    </row>
    <row r="642" spans="1:8" ht="18" x14ac:dyDescent="0.3">
      <c r="A642" s="339"/>
      <c r="B642" s="339"/>
      <c r="C642" s="15"/>
      <c r="D642" s="93"/>
      <c r="E642" s="5" t="s">
        <v>14</v>
      </c>
      <c r="F642" s="100">
        <f t="shared" ref="F642:G653" si="16">F618+F630</f>
        <v>0</v>
      </c>
      <c r="G642" s="100">
        <f t="shared" si="16"/>
        <v>441</v>
      </c>
      <c r="H642" s="7"/>
    </row>
    <row r="643" spans="1:8" ht="18" x14ac:dyDescent="0.3">
      <c r="A643" s="339"/>
      <c r="B643" s="339"/>
      <c r="C643" s="18"/>
      <c r="D643" s="94"/>
      <c r="E643" s="8" t="s">
        <v>15</v>
      </c>
      <c r="F643" s="84">
        <f t="shared" si="16"/>
        <v>0</v>
      </c>
      <c r="G643" s="84">
        <f t="shared" si="16"/>
        <v>73.5</v>
      </c>
      <c r="H643" s="10"/>
    </row>
    <row r="644" spans="1:8" ht="18" x14ac:dyDescent="0.3">
      <c r="A644" s="339"/>
      <c r="B644" s="339"/>
      <c r="C644" s="18"/>
      <c r="D644" s="94"/>
      <c r="E644" s="11" t="s">
        <v>16</v>
      </c>
      <c r="F644" s="84">
        <f t="shared" si="16"/>
        <v>0</v>
      </c>
      <c r="G644" s="84">
        <f t="shared" si="16"/>
        <v>255</v>
      </c>
      <c r="H644" s="10"/>
    </row>
    <row r="645" spans="1:8" ht="18" x14ac:dyDescent="0.3">
      <c r="A645" s="339"/>
      <c r="B645" s="339"/>
      <c r="C645" s="18"/>
      <c r="D645" s="94"/>
      <c r="E645" s="8" t="s">
        <v>15</v>
      </c>
      <c r="F645" s="84">
        <f t="shared" si="16"/>
        <v>0</v>
      </c>
      <c r="G645" s="84">
        <f t="shared" si="16"/>
        <v>15</v>
      </c>
      <c r="H645" s="10"/>
    </row>
    <row r="646" spans="1:8" ht="18" x14ac:dyDescent="0.3">
      <c r="A646" s="339"/>
      <c r="B646" s="339"/>
      <c r="C646" s="18"/>
      <c r="D646" s="94"/>
      <c r="E646" s="11" t="s">
        <v>17</v>
      </c>
      <c r="F646" s="84">
        <f t="shared" si="16"/>
        <v>0</v>
      </c>
      <c r="G646" s="84">
        <f t="shared" si="16"/>
        <v>0</v>
      </c>
      <c r="H646" s="10"/>
    </row>
    <row r="647" spans="1:8" ht="18" x14ac:dyDescent="0.3">
      <c r="A647" s="339"/>
      <c r="B647" s="339"/>
      <c r="C647" s="18"/>
      <c r="D647" s="94"/>
      <c r="E647" s="8" t="s">
        <v>15</v>
      </c>
      <c r="F647" s="84">
        <f t="shared" si="16"/>
        <v>0</v>
      </c>
      <c r="G647" s="84">
        <f t="shared" si="16"/>
        <v>0</v>
      </c>
      <c r="H647" s="10"/>
    </row>
    <row r="648" spans="1:8" ht="27.6" x14ac:dyDescent="0.3">
      <c r="A648" s="339"/>
      <c r="B648" s="339"/>
      <c r="C648" s="18"/>
      <c r="D648" s="94"/>
      <c r="E648" s="11" t="s">
        <v>18</v>
      </c>
      <c r="F648" s="84">
        <f t="shared" si="16"/>
        <v>0</v>
      </c>
      <c r="G648" s="84">
        <f t="shared" si="16"/>
        <v>0</v>
      </c>
      <c r="H648" s="10"/>
    </row>
    <row r="649" spans="1:8" ht="18" x14ac:dyDescent="0.3">
      <c r="A649" s="339"/>
      <c r="B649" s="339"/>
      <c r="C649" s="18"/>
      <c r="D649" s="94"/>
      <c r="E649" s="8" t="s">
        <v>15</v>
      </c>
      <c r="F649" s="84">
        <f t="shared" si="16"/>
        <v>0</v>
      </c>
      <c r="G649" s="84">
        <f t="shared" si="16"/>
        <v>147</v>
      </c>
      <c r="H649" s="10"/>
    </row>
    <row r="650" spans="1:8" ht="18" x14ac:dyDescent="0.3">
      <c r="A650" s="339"/>
      <c r="B650" s="339"/>
      <c r="C650" s="18"/>
      <c r="D650" s="94"/>
      <c r="E650" s="11" t="s">
        <v>19</v>
      </c>
      <c r="F650" s="84">
        <f t="shared" si="16"/>
        <v>0</v>
      </c>
      <c r="G650" s="84">
        <f t="shared" si="16"/>
        <v>0</v>
      </c>
      <c r="H650" s="10"/>
    </row>
    <row r="651" spans="1:8" ht="18" x14ac:dyDescent="0.3">
      <c r="A651" s="339"/>
      <c r="B651" s="339"/>
      <c r="C651" s="18"/>
      <c r="D651" s="94"/>
      <c r="E651" s="8" t="s">
        <v>15</v>
      </c>
      <c r="F651" s="84">
        <f t="shared" si="16"/>
        <v>0</v>
      </c>
      <c r="G651" s="84">
        <f t="shared" si="16"/>
        <v>3</v>
      </c>
      <c r="H651" s="10"/>
    </row>
    <row r="652" spans="1:8" ht="27.6" x14ac:dyDescent="0.3">
      <c r="A652" s="339"/>
      <c r="B652" s="339"/>
      <c r="C652" s="18"/>
      <c r="D652" s="94"/>
      <c r="E652" s="11" t="s">
        <v>21</v>
      </c>
      <c r="F652" s="84">
        <f t="shared" si="16"/>
        <v>0</v>
      </c>
      <c r="G652" s="84">
        <f t="shared" si="16"/>
        <v>696</v>
      </c>
      <c r="H652" s="10"/>
    </row>
    <row r="653" spans="1:8" ht="18" x14ac:dyDescent="0.3">
      <c r="A653" s="339"/>
      <c r="B653" s="339"/>
      <c r="C653" s="21"/>
      <c r="D653" s="98"/>
      <c r="E653" s="23" t="s">
        <v>15</v>
      </c>
      <c r="F653" s="101">
        <f t="shared" si="16"/>
        <v>0</v>
      </c>
      <c r="G653" s="101">
        <f t="shared" si="16"/>
        <v>238.5</v>
      </c>
      <c r="H653" s="25"/>
    </row>
    <row r="654" spans="1:8" x14ac:dyDescent="0.3">
      <c r="A654" s="87"/>
      <c r="B654" s="87"/>
      <c r="C654" s="15"/>
      <c r="D654" s="93"/>
      <c r="E654" s="5" t="s">
        <v>14</v>
      </c>
      <c r="F654" s="102">
        <f t="shared" ref="F654:G665" si="17">F570+F606+F642</f>
        <v>394.64570000000003</v>
      </c>
      <c r="G654" s="102">
        <f t="shared" si="17"/>
        <v>3411</v>
      </c>
      <c r="H654" s="7"/>
    </row>
    <row r="655" spans="1:8" x14ac:dyDescent="0.3">
      <c r="A655" s="52"/>
      <c r="B655" s="52"/>
      <c r="C655" s="18"/>
      <c r="D655" s="94"/>
      <c r="E655" s="8" t="s">
        <v>15</v>
      </c>
      <c r="F655" s="103">
        <f t="shared" si="17"/>
        <v>275.58850000000001</v>
      </c>
      <c r="G655" s="103">
        <f t="shared" si="17"/>
        <v>163.5</v>
      </c>
      <c r="H655" s="10"/>
    </row>
    <row r="656" spans="1:8" x14ac:dyDescent="0.3">
      <c r="A656" s="52"/>
      <c r="B656" s="52"/>
      <c r="C656" s="18"/>
      <c r="D656" s="94"/>
      <c r="E656" s="11" t="s">
        <v>16</v>
      </c>
      <c r="F656" s="103">
        <f t="shared" si="17"/>
        <v>1240.8156000000001</v>
      </c>
      <c r="G656" s="103">
        <f t="shared" si="17"/>
        <v>332.28250000000003</v>
      </c>
      <c r="H656" s="10"/>
    </row>
    <row r="657" spans="1:8" x14ac:dyDescent="0.3">
      <c r="A657" s="52"/>
      <c r="B657" s="52"/>
      <c r="C657" s="18"/>
      <c r="D657" s="94"/>
      <c r="E657" s="8" t="s">
        <v>15</v>
      </c>
      <c r="F657" s="103">
        <f t="shared" si="17"/>
        <v>120.40780000000001</v>
      </c>
      <c r="G657" s="103">
        <f t="shared" si="17"/>
        <v>46.5852</v>
      </c>
      <c r="H657" s="10"/>
    </row>
    <row r="658" spans="1:8" x14ac:dyDescent="0.3">
      <c r="A658" s="52"/>
      <c r="B658" s="52"/>
      <c r="C658" s="18"/>
      <c r="D658" s="94"/>
      <c r="E658" s="11" t="s">
        <v>17</v>
      </c>
      <c r="F658" s="20">
        <f t="shared" si="17"/>
        <v>500</v>
      </c>
      <c r="G658" s="104">
        <f t="shared" si="17"/>
        <v>0</v>
      </c>
      <c r="H658" s="10"/>
    </row>
    <row r="659" spans="1:8" x14ac:dyDescent="0.3">
      <c r="A659" s="52"/>
      <c r="B659" s="52"/>
      <c r="C659" s="18"/>
      <c r="D659" s="94"/>
      <c r="E659" s="8" t="s">
        <v>15</v>
      </c>
      <c r="F659" s="20">
        <f t="shared" si="17"/>
        <v>250</v>
      </c>
      <c r="G659" s="104">
        <f t="shared" si="17"/>
        <v>0</v>
      </c>
      <c r="H659" s="10"/>
    </row>
    <row r="660" spans="1:8" ht="27.6" x14ac:dyDescent="0.3">
      <c r="A660" s="52"/>
      <c r="B660" s="52"/>
      <c r="C660" s="18"/>
      <c r="D660" s="94"/>
      <c r="E660" s="11" t="s">
        <v>18</v>
      </c>
      <c r="F660" s="20">
        <f t="shared" si="17"/>
        <v>0</v>
      </c>
      <c r="G660" s="104">
        <f t="shared" si="17"/>
        <v>0</v>
      </c>
      <c r="H660" s="10"/>
    </row>
    <row r="661" spans="1:8" x14ac:dyDescent="0.3">
      <c r="A661" s="52"/>
      <c r="B661" s="52"/>
      <c r="C661" s="18"/>
      <c r="D661" s="94"/>
      <c r="E661" s="8" t="s">
        <v>15</v>
      </c>
      <c r="F661" s="20">
        <f t="shared" si="17"/>
        <v>0</v>
      </c>
      <c r="G661" s="104">
        <f t="shared" si="17"/>
        <v>147</v>
      </c>
      <c r="H661" s="10"/>
    </row>
    <row r="662" spans="1:8" x14ac:dyDescent="0.3">
      <c r="A662" s="52"/>
      <c r="B662" s="52"/>
      <c r="C662" s="18"/>
      <c r="D662" s="94"/>
      <c r="E662" s="11" t="s">
        <v>19</v>
      </c>
      <c r="F662" s="20">
        <f t="shared" si="17"/>
        <v>0</v>
      </c>
      <c r="G662" s="104">
        <f t="shared" si="17"/>
        <v>25.121200000000002</v>
      </c>
      <c r="H662" s="10"/>
    </row>
    <row r="663" spans="1:8" x14ac:dyDescent="0.3">
      <c r="A663" s="52"/>
      <c r="B663" s="52"/>
      <c r="C663" s="18"/>
      <c r="D663" s="94"/>
      <c r="E663" s="8" t="s">
        <v>15</v>
      </c>
      <c r="F663" s="20">
        <f t="shared" si="17"/>
        <v>0</v>
      </c>
      <c r="G663" s="104">
        <f t="shared" si="17"/>
        <v>11.576699999999999</v>
      </c>
      <c r="H663" s="10"/>
    </row>
    <row r="664" spans="1:8" ht="27.6" x14ac:dyDescent="0.3">
      <c r="A664" s="52"/>
      <c r="B664" s="52"/>
      <c r="C664" s="18"/>
      <c r="D664" s="94"/>
      <c r="E664" s="11" t="s">
        <v>48</v>
      </c>
      <c r="F664" s="20">
        <f t="shared" si="17"/>
        <v>2135.4612999999999</v>
      </c>
      <c r="G664" s="104">
        <f t="shared" si="17"/>
        <v>3768.4036999999998</v>
      </c>
      <c r="H664" s="10"/>
    </row>
    <row r="665" spans="1:8" x14ac:dyDescent="0.3">
      <c r="A665" s="92"/>
      <c r="B665" s="92"/>
      <c r="C665" s="21"/>
      <c r="D665" s="98"/>
      <c r="E665" s="23" t="s">
        <v>15</v>
      </c>
      <c r="F665" s="24">
        <f t="shared" si="17"/>
        <v>645.99630000000002</v>
      </c>
      <c r="G665" s="105">
        <f t="shared" si="17"/>
        <v>368.6619</v>
      </c>
      <c r="H665" s="25"/>
    </row>
    <row r="666" spans="1:8" ht="16.5" customHeight="1" x14ac:dyDescent="0.3">
      <c r="A666" s="358" t="s">
        <v>109</v>
      </c>
      <c r="B666" s="358"/>
      <c r="C666" s="358"/>
      <c r="D666" s="358"/>
      <c r="E666" s="358"/>
      <c r="F666" s="358"/>
      <c r="G666" s="358"/>
      <c r="H666" s="358"/>
    </row>
    <row r="667" spans="1:8" ht="15.75" customHeight="1" x14ac:dyDescent="0.3">
      <c r="A667" s="333" t="s">
        <v>110</v>
      </c>
      <c r="B667" s="360" t="s">
        <v>111</v>
      </c>
      <c r="C667" s="355" t="s">
        <v>112</v>
      </c>
      <c r="D667" s="364" t="s">
        <v>113</v>
      </c>
      <c r="E667" s="5" t="s">
        <v>14</v>
      </c>
      <c r="F667" s="59">
        <v>109.18</v>
      </c>
      <c r="G667" s="59" t="s">
        <v>54</v>
      </c>
      <c r="H667" s="7"/>
    </row>
    <row r="668" spans="1:8" x14ac:dyDescent="0.3">
      <c r="A668" s="333"/>
      <c r="B668" s="360"/>
      <c r="C668" s="355"/>
      <c r="D668" s="364"/>
      <c r="E668" s="8" t="s">
        <v>15</v>
      </c>
      <c r="F668" s="60">
        <v>109.18</v>
      </c>
      <c r="G668" s="60" t="s">
        <v>54</v>
      </c>
      <c r="H668" s="10"/>
    </row>
    <row r="669" spans="1:8" x14ac:dyDescent="0.3">
      <c r="A669" s="333"/>
      <c r="B669" s="360"/>
      <c r="C669" s="355"/>
      <c r="D669" s="364"/>
      <c r="E669" s="11" t="s">
        <v>16</v>
      </c>
      <c r="F669" s="60">
        <v>135.74</v>
      </c>
      <c r="G669" s="60" t="s">
        <v>54</v>
      </c>
      <c r="H669" s="10"/>
    </row>
    <row r="670" spans="1:8" x14ac:dyDescent="0.3">
      <c r="A670" s="333"/>
      <c r="B670" s="360"/>
      <c r="C670" s="355"/>
      <c r="D670" s="364"/>
      <c r="E670" s="8" t="s">
        <v>15</v>
      </c>
      <c r="F670" s="60">
        <v>135.74</v>
      </c>
      <c r="G670" s="60" t="s">
        <v>54</v>
      </c>
      <c r="H670" s="10"/>
    </row>
    <row r="671" spans="1:8" x14ac:dyDescent="0.3">
      <c r="A671" s="333"/>
      <c r="B671" s="360"/>
      <c r="C671" s="355"/>
      <c r="D671" s="364"/>
      <c r="E671" s="11" t="s">
        <v>17</v>
      </c>
      <c r="F671" s="60" t="s">
        <v>54</v>
      </c>
      <c r="G671" s="60" t="s">
        <v>54</v>
      </c>
      <c r="H671" s="10"/>
    </row>
    <row r="672" spans="1:8" x14ac:dyDescent="0.3">
      <c r="A672" s="333"/>
      <c r="B672" s="360"/>
      <c r="C672" s="355"/>
      <c r="D672" s="364"/>
      <c r="E672" s="8" t="s">
        <v>15</v>
      </c>
      <c r="F672" s="60" t="s">
        <v>54</v>
      </c>
      <c r="G672" s="60" t="s">
        <v>54</v>
      </c>
      <c r="H672" s="10"/>
    </row>
    <row r="673" spans="1:8" ht="27.6" x14ac:dyDescent="0.3">
      <c r="A673" s="333"/>
      <c r="B673" s="360"/>
      <c r="C673" s="355"/>
      <c r="D673" s="364"/>
      <c r="E673" s="11" t="s">
        <v>18</v>
      </c>
      <c r="F673" s="60" t="s">
        <v>54</v>
      </c>
      <c r="G673" s="60" t="s">
        <v>54</v>
      </c>
      <c r="H673" s="10"/>
    </row>
    <row r="674" spans="1:8" x14ac:dyDescent="0.3">
      <c r="A674" s="333"/>
      <c r="B674" s="360"/>
      <c r="C674" s="355"/>
      <c r="D674" s="364"/>
      <c r="E674" s="8" t="s">
        <v>15</v>
      </c>
      <c r="F674" s="60" t="s">
        <v>54</v>
      </c>
      <c r="G674" s="60" t="s">
        <v>54</v>
      </c>
      <c r="H674" s="10"/>
    </row>
    <row r="675" spans="1:8" x14ac:dyDescent="0.3">
      <c r="A675" s="333"/>
      <c r="B675" s="360"/>
      <c r="C675" s="355"/>
      <c r="D675" s="364"/>
      <c r="E675" s="11" t="s">
        <v>19</v>
      </c>
      <c r="F675" s="60" t="s">
        <v>54</v>
      </c>
      <c r="G675" s="60" t="s">
        <v>54</v>
      </c>
      <c r="H675" s="10"/>
    </row>
    <row r="676" spans="1:8" x14ac:dyDescent="0.3">
      <c r="A676" s="333"/>
      <c r="B676" s="360"/>
      <c r="C676" s="355"/>
      <c r="D676" s="364"/>
      <c r="E676" s="8" t="s">
        <v>15</v>
      </c>
      <c r="F676" s="60" t="s">
        <v>54</v>
      </c>
      <c r="G676" s="60" t="s">
        <v>54</v>
      </c>
      <c r="H676" s="10"/>
    </row>
    <row r="677" spans="1:8" x14ac:dyDescent="0.3">
      <c r="A677" s="333"/>
      <c r="B677" s="360"/>
      <c r="C677" s="355"/>
      <c r="D677" s="364"/>
      <c r="E677" s="11" t="s">
        <v>20</v>
      </c>
      <c r="F677" s="60">
        <f>SUM(F667,F669,F671,F673,F675)</f>
        <v>244.92000000000002</v>
      </c>
      <c r="G677" s="60">
        <f>SUM(G667,G669,G671,G673,G675)</f>
        <v>0</v>
      </c>
      <c r="H677" s="10"/>
    </row>
    <row r="678" spans="1:8" x14ac:dyDescent="0.3">
      <c r="A678" s="333"/>
      <c r="B678" s="360"/>
      <c r="C678" s="355"/>
      <c r="D678" s="364"/>
      <c r="E678" s="8" t="s">
        <v>15</v>
      </c>
      <c r="F678" s="61">
        <f>SUM(F668,F670,F672,F674,F676)</f>
        <v>244.92000000000002</v>
      </c>
      <c r="G678" s="61">
        <f>SUM(G668,G670,G672,G674,G676)</f>
        <v>0</v>
      </c>
      <c r="H678" s="10"/>
    </row>
    <row r="679" spans="1:8" ht="15.75" customHeight="1" x14ac:dyDescent="0.3">
      <c r="A679" s="333"/>
      <c r="B679" s="360"/>
      <c r="C679" s="355"/>
      <c r="D679" s="338" t="s">
        <v>114</v>
      </c>
      <c r="E679" s="11" t="s">
        <v>14</v>
      </c>
      <c r="F679" s="60">
        <v>65.180000000000007</v>
      </c>
      <c r="G679" s="60" t="s">
        <v>54</v>
      </c>
      <c r="H679" s="10"/>
    </row>
    <row r="680" spans="1:8" x14ac:dyDescent="0.3">
      <c r="A680" s="333"/>
      <c r="B680" s="360"/>
      <c r="C680" s="355"/>
      <c r="D680" s="338"/>
      <c r="E680" s="8" t="s">
        <v>15</v>
      </c>
      <c r="F680" s="60">
        <v>65.180000000000007</v>
      </c>
      <c r="G680" s="60" t="s">
        <v>54</v>
      </c>
      <c r="H680" s="10"/>
    </row>
    <row r="681" spans="1:8" x14ac:dyDescent="0.3">
      <c r="A681" s="333"/>
      <c r="B681" s="360"/>
      <c r="C681" s="355"/>
      <c r="D681" s="338"/>
      <c r="E681" s="11" t="s">
        <v>16</v>
      </c>
      <c r="F681" s="60">
        <v>8.8000000000000007</v>
      </c>
      <c r="G681" s="60" t="s">
        <v>54</v>
      </c>
      <c r="H681" s="10"/>
    </row>
    <row r="682" spans="1:8" x14ac:dyDescent="0.3">
      <c r="A682" s="333"/>
      <c r="B682" s="360"/>
      <c r="C682" s="355"/>
      <c r="D682" s="338"/>
      <c r="E682" s="8" t="s">
        <v>15</v>
      </c>
      <c r="F682" s="60">
        <v>8.8000000000000007</v>
      </c>
      <c r="G682" s="60" t="s">
        <v>54</v>
      </c>
      <c r="H682" s="10"/>
    </row>
    <row r="683" spans="1:8" x14ac:dyDescent="0.3">
      <c r="A683" s="333"/>
      <c r="B683" s="360"/>
      <c r="C683" s="355"/>
      <c r="D683" s="338"/>
      <c r="E683" s="11" t="s">
        <v>17</v>
      </c>
      <c r="F683" s="60" t="s">
        <v>54</v>
      </c>
      <c r="G683" s="60" t="s">
        <v>54</v>
      </c>
      <c r="H683" s="10"/>
    </row>
    <row r="684" spans="1:8" x14ac:dyDescent="0.3">
      <c r="A684" s="333"/>
      <c r="B684" s="360"/>
      <c r="C684" s="355"/>
      <c r="D684" s="338"/>
      <c r="E684" s="8" t="s">
        <v>15</v>
      </c>
      <c r="F684" s="60" t="s">
        <v>54</v>
      </c>
      <c r="G684" s="60" t="s">
        <v>54</v>
      </c>
      <c r="H684" s="10"/>
    </row>
    <row r="685" spans="1:8" ht="27.6" x14ac:dyDescent="0.3">
      <c r="A685" s="333"/>
      <c r="B685" s="360"/>
      <c r="C685" s="355"/>
      <c r="D685" s="338"/>
      <c r="E685" s="11" t="s">
        <v>18</v>
      </c>
      <c r="F685" s="60" t="s">
        <v>54</v>
      </c>
      <c r="G685" s="60" t="s">
        <v>54</v>
      </c>
      <c r="H685" s="10"/>
    </row>
    <row r="686" spans="1:8" x14ac:dyDescent="0.3">
      <c r="A686" s="333"/>
      <c r="B686" s="360"/>
      <c r="C686" s="355"/>
      <c r="D686" s="338"/>
      <c r="E686" s="8" t="s">
        <v>15</v>
      </c>
      <c r="F686" s="60" t="s">
        <v>54</v>
      </c>
      <c r="G686" s="60" t="s">
        <v>54</v>
      </c>
      <c r="H686" s="10"/>
    </row>
    <row r="687" spans="1:8" x14ac:dyDescent="0.3">
      <c r="A687" s="333"/>
      <c r="B687" s="360"/>
      <c r="C687" s="355"/>
      <c r="D687" s="338"/>
      <c r="E687" s="11" t="s">
        <v>19</v>
      </c>
      <c r="F687" s="60" t="s">
        <v>54</v>
      </c>
      <c r="G687" s="60" t="s">
        <v>54</v>
      </c>
      <c r="H687" s="10"/>
    </row>
    <row r="688" spans="1:8" x14ac:dyDescent="0.3">
      <c r="A688" s="333"/>
      <c r="B688" s="360"/>
      <c r="C688" s="355"/>
      <c r="D688" s="338"/>
      <c r="E688" s="8" t="s">
        <v>15</v>
      </c>
      <c r="F688" s="60" t="s">
        <v>54</v>
      </c>
      <c r="G688" s="60" t="s">
        <v>54</v>
      </c>
      <c r="H688" s="10"/>
    </row>
    <row r="689" spans="1:8" x14ac:dyDescent="0.3">
      <c r="A689" s="333"/>
      <c r="B689" s="360"/>
      <c r="C689" s="355"/>
      <c r="D689" s="338"/>
      <c r="E689" s="11" t="s">
        <v>20</v>
      </c>
      <c r="F689" s="60">
        <f>SUM(F679,F681,F683,F685,F687)</f>
        <v>73.98</v>
      </c>
      <c r="G689" s="60">
        <f>SUM(G679,G681,G683,G685,G687)</f>
        <v>0</v>
      </c>
      <c r="H689" s="10"/>
    </row>
    <row r="690" spans="1:8" x14ac:dyDescent="0.3">
      <c r="A690" s="333"/>
      <c r="B690" s="360"/>
      <c r="C690" s="355"/>
      <c r="D690" s="338"/>
      <c r="E690" s="8" t="s">
        <v>15</v>
      </c>
      <c r="F690" s="61">
        <f>SUM(F680,F682,F684,F686,F688)</f>
        <v>73.98</v>
      </c>
      <c r="G690" s="61">
        <f>SUM(G680,G682,G684,G686,G688)</f>
        <v>0</v>
      </c>
      <c r="H690" s="10"/>
    </row>
    <row r="691" spans="1:8" ht="15.75" customHeight="1" x14ac:dyDescent="0.3">
      <c r="A691" s="333"/>
      <c r="B691" s="360"/>
      <c r="C691" s="355"/>
      <c r="D691" s="361" t="s">
        <v>115</v>
      </c>
      <c r="E691" s="11" t="s">
        <v>14</v>
      </c>
      <c r="F691" s="60">
        <v>624.59</v>
      </c>
      <c r="G691" s="60" t="s">
        <v>54</v>
      </c>
      <c r="H691" s="10"/>
    </row>
    <row r="692" spans="1:8" x14ac:dyDescent="0.3">
      <c r="A692" s="333"/>
      <c r="B692" s="360"/>
      <c r="C692" s="355"/>
      <c r="D692" s="361"/>
      <c r="E692" s="8" t="s">
        <v>15</v>
      </c>
      <c r="F692" s="60">
        <v>624.59</v>
      </c>
      <c r="G692" s="60" t="s">
        <v>54</v>
      </c>
      <c r="H692" s="10"/>
    </row>
    <row r="693" spans="1:8" x14ac:dyDescent="0.3">
      <c r="A693" s="333"/>
      <c r="B693" s="360"/>
      <c r="C693" s="355"/>
      <c r="D693" s="361"/>
      <c r="E693" s="11" t="s">
        <v>16</v>
      </c>
      <c r="F693" s="60">
        <v>77.61</v>
      </c>
      <c r="G693" s="60" t="s">
        <v>54</v>
      </c>
      <c r="H693" s="10"/>
    </row>
    <row r="694" spans="1:8" x14ac:dyDescent="0.3">
      <c r="A694" s="333"/>
      <c r="B694" s="360"/>
      <c r="C694" s="355"/>
      <c r="D694" s="361"/>
      <c r="E694" s="8" t="s">
        <v>15</v>
      </c>
      <c r="F694" s="60">
        <v>77.61</v>
      </c>
      <c r="G694" s="60" t="s">
        <v>54</v>
      </c>
      <c r="H694" s="10"/>
    </row>
    <row r="695" spans="1:8" x14ac:dyDescent="0.3">
      <c r="A695" s="333"/>
      <c r="B695" s="360"/>
      <c r="C695" s="355"/>
      <c r="D695" s="361"/>
      <c r="E695" s="11" t="s">
        <v>17</v>
      </c>
      <c r="F695" s="60" t="s">
        <v>54</v>
      </c>
      <c r="G695" s="60" t="s">
        <v>54</v>
      </c>
      <c r="H695" s="10"/>
    </row>
    <row r="696" spans="1:8" x14ac:dyDescent="0.3">
      <c r="A696" s="333"/>
      <c r="B696" s="360"/>
      <c r="C696" s="355"/>
      <c r="D696" s="361"/>
      <c r="E696" s="8" t="s">
        <v>15</v>
      </c>
      <c r="F696" s="60" t="s">
        <v>54</v>
      </c>
      <c r="G696" s="60" t="s">
        <v>54</v>
      </c>
      <c r="H696" s="10"/>
    </row>
    <row r="697" spans="1:8" ht="27.6" x14ac:dyDescent="0.3">
      <c r="A697" s="333"/>
      <c r="B697" s="360"/>
      <c r="C697" s="355"/>
      <c r="D697" s="361"/>
      <c r="E697" s="11" t="s">
        <v>18</v>
      </c>
      <c r="F697" s="60" t="s">
        <v>54</v>
      </c>
      <c r="G697" s="60" t="s">
        <v>54</v>
      </c>
      <c r="H697" s="10"/>
    </row>
    <row r="698" spans="1:8" x14ac:dyDescent="0.3">
      <c r="A698" s="333"/>
      <c r="B698" s="360"/>
      <c r="C698" s="355"/>
      <c r="D698" s="361"/>
      <c r="E698" s="8" t="s">
        <v>15</v>
      </c>
      <c r="F698" s="60" t="s">
        <v>54</v>
      </c>
      <c r="G698" s="60" t="s">
        <v>54</v>
      </c>
      <c r="H698" s="10"/>
    </row>
    <row r="699" spans="1:8" x14ac:dyDescent="0.3">
      <c r="A699" s="333"/>
      <c r="B699" s="360"/>
      <c r="C699" s="355"/>
      <c r="D699" s="361"/>
      <c r="E699" s="11" t="s">
        <v>19</v>
      </c>
      <c r="F699" s="60" t="s">
        <v>54</v>
      </c>
      <c r="G699" s="60" t="s">
        <v>54</v>
      </c>
      <c r="H699" s="10"/>
    </row>
    <row r="700" spans="1:8" x14ac:dyDescent="0.3">
      <c r="A700" s="333"/>
      <c r="B700" s="360"/>
      <c r="C700" s="355"/>
      <c r="D700" s="361"/>
      <c r="E700" s="8" t="s">
        <v>15</v>
      </c>
      <c r="F700" s="60" t="s">
        <v>54</v>
      </c>
      <c r="G700" s="60" t="s">
        <v>54</v>
      </c>
      <c r="H700" s="10"/>
    </row>
    <row r="701" spans="1:8" x14ac:dyDescent="0.3">
      <c r="A701" s="333"/>
      <c r="B701" s="360"/>
      <c r="C701" s="355"/>
      <c r="D701" s="361"/>
      <c r="E701" s="11" t="s">
        <v>20</v>
      </c>
      <c r="F701" s="60">
        <f>SUM(F691,F693,F695,F697,F699)</f>
        <v>702.2</v>
      </c>
      <c r="G701" s="60">
        <f>SUM(G691,G693,G695,G697,G699)</f>
        <v>0</v>
      </c>
      <c r="H701" s="10"/>
    </row>
    <row r="702" spans="1:8" x14ac:dyDescent="0.3">
      <c r="A702" s="333"/>
      <c r="B702" s="360"/>
      <c r="C702" s="355"/>
      <c r="D702" s="361"/>
      <c r="E702" s="12" t="s">
        <v>15</v>
      </c>
      <c r="F702" s="61">
        <f>SUM(F692,F694,F696,F698,F700)</f>
        <v>702.2</v>
      </c>
      <c r="G702" s="61">
        <f>SUM(G692,G694,G696,G698,G700)</f>
        <v>0</v>
      </c>
      <c r="H702" s="14"/>
    </row>
    <row r="703" spans="1:8" ht="15.75" customHeight="1" x14ac:dyDescent="0.3">
      <c r="A703" s="333"/>
      <c r="B703" s="360"/>
      <c r="C703" s="355"/>
      <c r="D703" s="361" t="s">
        <v>116</v>
      </c>
      <c r="E703" s="11" t="s">
        <v>14</v>
      </c>
      <c r="F703" s="60" t="s">
        <v>54</v>
      </c>
      <c r="G703" s="60">
        <v>6372.9</v>
      </c>
      <c r="H703" s="106"/>
    </row>
    <row r="704" spans="1:8" x14ac:dyDescent="0.3">
      <c r="A704" s="333"/>
      <c r="B704" s="360"/>
      <c r="C704" s="355"/>
      <c r="D704" s="361"/>
      <c r="E704" s="8" t="s">
        <v>15</v>
      </c>
      <c r="F704" s="60" t="s">
        <v>54</v>
      </c>
      <c r="G704" s="60" t="s">
        <v>54</v>
      </c>
      <c r="H704" s="10"/>
    </row>
    <row r="705" spans="1:8" x14ac:dyDescent="0.3">
      <c r="A705" s="333"/>
      <c r="B705" s="360"/>
      <c r="C705" s="355"/>
      <c r="D705" s="361"/>
      <c r="E705" s="11" t="s">
        <v>16</v>
      </c>
      <c r="F705" s="60" t="s">
        <v>54</v>
      </c>
      <c r="G705" s="60" t="s">
        <v>54</v>
      </c>
      <c r="H705" s="10"/>
    </row>
    <row r="706" spans="1:8" x14ac:dyDescent="0.3">
      <c r="A706" s="333"/>
      <c r="B706" s="360"/>
      <c r="C706" s="355"/>
      <c r="D706" s="361"/>
      <c r="E706" s="8" t="s">
        <v>15</v>
      </c>
      <c r="F706" s="60" t="s">
        <v>54</v>
      </c>
      <c r="G706" s="60" t="s">
        <v>54</v>
      </c>
      <c r="H706" s="10"/>
    </row>
    <row r="707" spans="1:8" x14ac:dyDescent="0.3">
      <c r="A707" s="333"/>
      <c r="B707" s="360"/>
      <c r="C707" s="355"/>
      <c r="D707" s="361"/>
      <c r="E707" s="11" t="s">
        <v>17</v>
      </c>
      <c r="F707" s="60" t="s">
        <v>54</v>
      </c>
      <c r="G707" s="60" t="s">
        <v>54</v>
      </c>
      <c r="H707" s="10"/>
    </row>
    <row r="708" spans="1:8" x14ac:dyDescent="0.3">
      <c r="A708" s="333"/>
      <c r="B708" s="360"/>
      <c r="C708" s="355"/>
      <c r="D708" s="361"/>
      <c r="E708" s="8" t="s">
        <v>15</v>
      </c>
      <c r="F708" s="60" t="s">
        <v>54</v>
      </c>
      <c r="G708" s="60" t="s">
        <v>54</v>
      </c>
      <c r="H708" s="10"/>
    </row>
    <row r="709" spans="1:8" ht="27.6" x14ac:dyDescent="0.3">
      <c r="A709" s="333"/>
      <c r="B709" s="360"/>
      <c r="C709" s="355"/>
      <c r="D709" s="361"/>
      <c r="E709" s="11" t="s">
        <v>18</v>
      </c>
      <c r="F709" s="60" t="s">
        <v>54</v>
      </c>
      <c r="G709" s="60" t="s">
        <v>54</v>
      </c>
      <c r="H709" s="10"/>
    </row>
    <row r="710" spans="1:8" x14ac:dyDescent="0.3">
      <c r="A710" s="333"/>
      <c r="B710" s="360"/>
      <c r="C710" s="355"/>
      <c r="D710" s="361"/>
      <c r="E710" s="8" t="s">
        <v>15</v>
      </c>
      <c r="F710" s="60" t="s">
        <v>54</v>
      </c>
      <c r="G710" s="60" t="s">
        <v>54</v>
      </c>
      <c r="H710" s="10"/>
    </row>
    <row r="711" spans="1:8" x14ac:dyDescent="0.3">
      <c r="A711" s="333"/>
      <c r="B711" s="360"/>
      <c r="C711" s="355"/>
      <c r="D711" s="361"/>
      <c r="E711" s="11" t="s">
        <v>19</v>
      </c>
      <c r="F711" s="60" t="s">
        <v>54</v>
      </c>
      <c r="G711" s="60" t="s">
        <v>54</v>
      </c>
      <c r="H711" s="10"/>
    </row>
    <row r="712" spans="1:8" x14ac:dyDescent="0.3">
      <c r="A712" s="333"/>
      <c r="B712" s="360"/>
      <c r="C712" s="355"/>
      <c r="D712" s="361"/>
      <c r="E712" s="8" t="s">
        <v>15</v>
      </c>
      <c r="F712" s="60" t="s">
        <v>54</v>
      </c>
      <c r="G712" s="60" t="s">
        <v>54</v>
      </c>
      <c r="H712" s="10"/>
    </row>
    <row r="713" spans="1:8" x14ac:dyDescent="0.3">
      <c r="A713" s="333"/>
      <c r="B713" s="360"/>
      <c r="C713" s="355"/>
      <c r="D713" s="361"/>
      <c r="E713" s="11" t="s">
        <v>20</v>
      </c>
      <c r="F713" s="60">
        <f>SUM(F703,F705,F707,F709,F711)</f>
        <v>0</v>
      </c>
      <c r="G713" s="60">
        <f>SUM(G703,G705,G707,G709,G711)</f>
        <v>6372.9</v>
      </c>
      <c r="H713" s="10"/>
    </row>
    <row r="714" spans="1:8" x14ac:dyDescent="0.3">
      <c r="A714" s="333"/>
      <c r="B714" s="360"/>
      <c r="C714" s="355"/>
      <c r="D714" s="361"/>
      <c r="E714" s="12" t="s">
        <v>15</v>
      </c>
      <c r="F714" s="61">
        <f>SUM(F704,F706,F708,F710,F712)</f>
        <v>0</v>
      </c>
      <c r="G714" s="61">
        <f>SUM(G704,G706,G708,G710,G712)</f>
        <v>0</v>
      </c>
      <c r="H714" s="14"/>
    </row>
    <row r="715" spans="1:8" x14ac:dyDescent="0.3">
      <c r="A715" s="333"/>
      <c r="B715" s="360"/>
      <c r="C715" s="15"/>
      <c r="D715" s="16"/>
      <c r="E715" s="5" t="s">
        <v>14</v>
      </c>
      <c r="F715" s="107">
        <f t="shared" ref="F715:G726" si="18">SUM(F667,F679,F691,F703)</f>
        <v>798.95</v>
      </c>
      <c r="G715" s="59">
        <f t="shared" si="18"/>
        <v>6372.9</v>
      </c>
      <c r="H715" s="7"/>
    </row>
    <row r="716" spans="1:8" x14ac:dyDescent="0.3">
      <c r="A716" s="333"/>
      <c r="B716" s="360"/>
      <c r="C716" s="18"/>
      <c r="D716" s="19"/>
      <c r="E716" s="8" t="s">
        <v>15</v>
      </c>
      <c r="F716" s="108">
        <f t="shared" si="18"/>
        <v>798.95</v>
      </c>
      <c r="G716" s="60">
        <f t="shared" si="18"/>
        <v>0</v>
      </c>
      <c r="H716" s="10"/>
    </row>
    <row r="717" spans="1:8" x14ac:dyDescent="0.3">
      <c r="A717" s="333"/>
      <c r="B717" s="360"/>
      <c r="C717" s="18"/>
      <c r="D717" s="19"/>
      <c r="E717" s="11" t="s">
        <v>16</v>
      </c>
      <c r="F717" s="108">
        <f t="shared" si="18"/>
        <v>222.15000000000003</v>
      </c>
      <c r="G717" s="60">
        <f t="shared" si="18"/>
        <v>0</v>
      </c>
      <c r="H717" s="10"/>
    </row>
    <row r="718" spans="1:8" x14ac:dyDescent="0.3">
      <c r="A718" s="333"/>
      <c r="B718" s="360"/>
      <c r="C718" s="18"/>
      <c r="D718" s="19"/>
      <c r="E718" s="8" t="s">
        <v>15</v>
      </c>
      <c r="F718" s="108">
        <f t="shared" si="18"/>
        <v>222.15000000000003</v>
      </c>
      <c r="G718" s="60">
        <f t="shared" si="18"/>
        <v>0</v>
      </c>
      <c r="H718" s="10"/>
    </row>
    <row r="719" spans="1:8" x14ac:dyDescent="0.3">
      <c r="A719" s="333"/>
      <c r="B719" s="360"/>
      <c r="C719" s="18"/>
      <c r="D719" s="19"/>
      <c r="E719" s="11" t="s">
        <v>17</v>
      </c>
      <c r="F719" s="60">
        <f t="shared" si="18"/>
        <v>0</v>
      </c>
      <c r="G719" s="60">
        <f t="shared" si="18"/>
        <v>0</v>
      </c>
      <c r="H719" s="10"/>
    </row>
    <row r="720" spans="1:8" x14ac:dyDescent="0.3">
      <c r="A720" s="333"/>
      <c r="B720" s="360"/>
      <c r="C720" s="18"/>
      <c r="D720" s="19"/>
      <c r="E720" s="8" t="s">
        <v>15</v>
      </c>
      <c r="F720" s="60">
        <f t="shared" si="18"/>
        <v>0</v>
      </c>
      <c r="G720" s="60">
        <f t="shared" si="18"/>
        <v>0</v>
      </c>
      <c r="H720" s="10"/>
    </row>
    <row r="721" spans="1:8" ht="27.6" x14ac:dyDescent="0.3">
      <c r="A721" s="333"/>
      <c r="B721" s="360"/>
      <c r="C721" s="18"/>
      <c r="D721" s="19"/>
      <c r="E721" s="11" t="s">
        <v>18</v>
      </c>
      <c r="F721" s="60">
        <f t="shared" si="18"/>
        <v>0</v>
      </c>
      <c r="G721" s="60">
        <f t="shared" si="18"/>
        <v>0</v>
      </c>
      <c r="H721" s="10"/>
    </row>
    <row r="722" spans="1:8" x14ac:dyDescent="0.3">
      <c r="A722" s="333"/>
      <c r="B722" s="360"/>
      <c r="C722" s="18"/>
      <c r="D722" s="19"/>
      <c r="E722" s="8" t="s">
        <v>15</v>
      </c>
      <c r="F722" s="60">
        <f t="shared" si="18"/>
        <v>0</v>
      </c>
      <c r="G722" s="60">
        <f t="shared" si="18"/>
        <v>0</v>
      </c>
      <c r="H722" s="10"/>
    </row>
    <row r="723" spans="1:8" x14ac:dyDescent="0.3">
      <c r="A723" s="333"/>
      <c r="B723" s="360"/>
      <c r="C723" s="18"/>
      <c r="D723" s="19"/>
      <c r="E723" s="11" t="s">
        <v>19</v>
      </c>
      <c r="F723" s="60">
        <f t="shared" si="18"/>
        <v>0</v>
      </c>
      <c r="G723" s="60">
        <f t="shared" si="18"/>
        <v>0</v>
      </c>
      <c r="H723" s="10"/>
    </row>
    <row r="724" spans="1:8" x14ac:dyDescent="0.3">
      <c r="A724" s="333"/>
      <c r="B724" s="360"/>
      <c r="C724" s="18"/>
      <c r="D724" s="19"/>
      <c r="E724" s="8" t="s">
        <v>15</v>
      </c>
      <c r="F724" s="60">
        <f t="shared" si="18"/>
        <v>0</v>
      </c>
      <c r="G724" s="60">
        <f t="shared" si="18"/>
        <v>0</v>
      </c>
      <c r="H724" s="10"/>
    </row>
    <row r="725" spans="1:8" ht="27.6" x14ac:dyDescent="0.3">
      <c r="A725" s="333"/>
      <c r="B725" s="360"/>
      <c r="C725" s="18"/>
      <c r="D725" s="19"/>
      <c r="E725" s="11" t="s">
        <v>21</v>
      </c>
      <c r="F725" s="60">
        <f t="shared" si="18"/>
        <v>1021.1000000000001</v>
      </c>
      <c r="G725" s="60">
        <f t="shared" si="18"/>
        <v>6372.9</v>
      </c>
      <c r="H725" s="10"/>
    </row>
    <row r="726" spans="1:8" x14ac:dyDescent="0.3">
      <c r="A726" s="333"/>
      <c r="B726" s="360"/>
      <c r="C726" s="21"/>
      <c r="D726" s="22"/>
      <c r="E726" s="23" t="s">
        <v>15</v>
      </c>
      <c r="F726" s="63">
        <f t="shared" si="18"/>
        <v>1021.1000000000001</v>
      </c>
      <c r="G726" s="63">
        <f t="shared" si="18"/>
        <v>0</v>
      </c>
      <c r="H726" s="25"/>
    </row>
    <row r="727" spans="1:8" ht="15.75" customHeight="1" x14ac:dyDescent="0.3">
      <c r="A727" s="345" t="s">
        <v>117</v>
      </c>
      <c r="B727" s="366" t="s">
        <v>118</v>
      </c>
      <c r="C727" s="367" t="s">
        <v>119</v>
      </c>
      <c r="D727" s="331" t="s">
        <v>120</v>
      </c>
      <c r="E727" s="5" t="s">
        <v>14</v>
      </c>
      <c r="F727" s="59" t="s">
        <v>54</v>
      </c>
      <c r="G727" s="59">
        <v>6526.13</v>
      </c>
      <c r="H727" s="368" t="s">
        <v>121</v>
      </c>
    </row>
    <row r="728" spans="1:8" x14ac:dyDescent="0.3">
      <c r="A728" s="345"/>
      <c r="B728" s="366"/>
      <c r="C728" s="367"/>
      <c r="D728" s="331"/>
      <c r="E728" s="8" t="s">
        <v>15</v>
      </c>
      <c r="F728" s="60" t="s">
        <v>54</v>
      </c>
      <c r="G728" s="60">
        <v>626.74</v>
      </c>
      <c r="H728" s="368"/>
    </row>
    <row r="729" spans="1:8" x14ac:dyDescent="0.3">
      <c r="A729" s="345"/>
      <c r="B729" s="366"/>
      <c r="C729" s="367"/>
      <c r="D729" s="331"/>
      <c r="E729" s="11" t="s">
        <v>16</v>
      </c>
      <c r="F729" s="60" t="s">
        <v>54</v>
      </c>
      <c r="G729" s="60" t="s">
        <v>54</v>
      </c>
      <c r="H729" s="368"/>
    </row>
    <row r="730" spans="1:8" x14ac:dyDescent="0.3">
      <c r="A730" s="345"/>
      <c r="B730" s="366"/>
      <c r="C730" s="367"/>
      <c r="D730" s="331"/>
      <c r="E730" s="8" t="s">
        <v>15</v>
      </c>
      <c r="F730" s="60" t="s">
        <v>54</v>
      </c>
      <c r="G730" s="60" t="s">
        <v>54</v>
      </c>
      <c r="H730" s="368"/>
    </row>
    <row r="731" spans="1:8" x14ac:dyDescent="0.3">
      <c r="A731" s="345"/>
      <c r="B731" s="366"/>
      <c r="C731" s="367"/>
      <c r="D731" s="331"/>
      <c r="E731" s="11" t="s">
        <v>17</v>
      </c>
      <c r="F731" s="60" t="s">
        <v>54</v>
      </c>
      <c r="G731" s="60">
        <v>133.68</v>
      </c>
      <c r="H731" s="368"/>
    </row>
    <row r="732" spans="1:8" x14ac:dyDescent="0.3">
      <c r="A732" s="345"/>
      <c r="B732" s="366"/>
      <c r="C732" s="367"/>
      <c r="D732" s="331"/>
      <c r="E732" s="8" t="s">
        <v>15</v>
      </c>
      <c r="F732" s="60" t="s">
        <v>54</v>
      </c>
      <c r="G732" s="60">
        <v>12.79</v>
      </c>
      <c r="H732" s="368"/>
    </row>
    <row r="733" spans="1:8" ht="27.6" x14ac:dyDescent="0.3">
      <c r="A733" s="345"/>
      <c r="B733" s="366"/>
      <c r="C733" s="367"/>
      <c r="D733" s="331"/>
      <c r="E733" s="11" t="s">
        <v>18</v>
      </c>
      <c r="F733" s="60" t="s">
        <v>54</v>
      </c>
      <c r="G733" s="60" t="s">
        <v>54</v>
      </c>
      <c r="H733" s="368"/>
    </row>
    <row r="734" spans="1:8" x14ac:dyDescent="0.3">
      <c r="A734" s="345"/>
      <c r="B734" s="366"/>
      <c r="C734" s="367"/>
      <c r="D734" s="331"/>
      <c r="E734" s="8" t="s">
        <v>15</v>
      </c>
      <c r="F734" s="60" t="s">
        <v>54</v>
      </c>
      <c r="G734" s="60" t="s">
        <v>54</v>
      </c>
      <c r="H734" s="368"/>
    </row>
    <row r="735" spans="1:8" x14ac:dyDescent="0.3">
      <c r="A735" s="345"/>
      <c r="B735" s="366"/>
      <c r="C735" s="367"/>
      <c r="D735" s="331"/>
      <c r="E735" s="11" t="s">
        <v>19</v>
      </c>
      <c r="F735" s="60" t="s">
        <v>54</v>
      </c>
      <c r="G735" s="60" t="s">
        <v>54</v>
      </c>
      <c r="H735" s="368"/>
    </row>
    <row r="736" spans="1:8" x14ac:dyDescent="0.3">
      <c r="A736" s="345"/>
      <c r="B736" s="366"/>
      <c r="C736" s="367"/>
      <c r="D736" s="331"/>
      <c r="E736" s="8" t="s">
        <v>15</v>
      </c>
      <c r="F736" s="60" t="s">
        <v>54</v>
      </c>
      <c r="G736" s="60" t="s">
        <v>54</v>
      </c>
      <c r="H736" s="368"/>
    </row>
    <row r="737" spans="1:8" x14ac:dyDescent="0.3">
      <c r="A737" s="345"/>
      <c r="B737" s="366"/>
      <c r="C737" s="367"/>
      <c r="D737" s="331"/>
      <c r="E737" s="11" t="s">
        <v>20</v>
      </c>
      <c r="F737" s="60">
        <f>SUM(F727,F729,F731,F733,F735)</f>
        <v>0</v>
      </c>
      <c r="G737" s="60">
        <f>SUM(G727,G729,G731,G733,G735)</f>
        <v>6659.81</v>
      </c>
      <c r="H737" s="368"/>
    </row>
    <row r="738" spans="1:8" x14ac:dyDescent="0.3">
      <c r="A738" s="345"/>
      <c r="B738" s="366"/>
      <c r="C738" s="367"/>
      <c r="D738" s="331"/>
      <c r="E738" s="12" t="s">
        <v>15</v>
      </c>
      <c r="F738" s="61">
        <f>SUM(F728,F730,F732,F734,F736)</f>
        <v>0</v>
      </c>
      <c r="G738" s="61">
        <f>SUM(G728,G730,G732,G734,G736)</f>
        <v>639.53</v>
      </c>
      <c r="H738" s="368"/>
    </row>
    <row r="739" spans="1:8" x14ac:dyDescent="0.3">
      <c r="A739" s="345"/>
      <c r="B739" s="366"/>
      <c r="C739" s="15"/>
      <c r="D739" s="16"/>
      <c r="E739" s="5" t="s">
        <v>14</v>
      </c>
      <c r="F739" s="59" t="str">
        <f t="shared" ref="F739:G750" si="19">F727</f>
        <v>-</v>
      </c>
      <c r="G739" s="59">
        <f t="shared" si="19"/>
        <v>6526.13</v>
      </c>
      <c r="H739" s="7"/>
    </row>
    <row r="740" spans="1:8" x14ac:dyDescent="0.3">
      <c r="A740" s="345"/>
      <c r="B740" s="366"/>
      <c r="C740" s="18"/>
      <c r="D740" s="19"/>
      <c r="E740" s="8" t="s">
        <v>15</v>
      </c>
      <c r="F740" s="60" t="str">
        <f t="shared" si="19"/>
        <v>-</v>
      </c>
      <c r="G740" s="60">
        <f t="shared" si="19"/>
        <v>626.74</v>
      </c>
      <c r="H740" s="10"/>
    </row>
    <row r="741" spans="1:8" x14ac:dyDescent="0.3">
      <c r="A741" s="345"/>
      <c r="B741" s="366"/>
      <c r="C741" s="18"/>
      <c r="D741" s="19"/>
      <c r="E741" s="11" t="s">
        <v>16</v>
      </c>
      <c r="F741" s="60" t="str">
        <f t="shared" si="19"/>
        <v>-</v>
      </c>
      <c r="G741" s="60" t="str">
        <f t="shared" si="19"/>
        <v>-</v>
      </c>
      <c r="H741" s="10"/>
    </row>
    <row r="742" spans="1:8" x14ac:dyDescent="0.3">
      <c r="A742" s="345"/>
      <c r="B742" s="366"/>
      <c r="C742" s="18"/>
      <c r="D742" s="19"/>
      <c r="E742" s="8" t="s">
        <v>15</v>
      </c>
      <c r="F742" s="60" t="str">
        <f t="shared" si="19"/>
        <v>-</v>
      </c>
      <c r="G742" s="60" t="str">
        <f t="shared" si="19"/>
        <v>-</v>
      </c>
      <c r="H742" s="10"/>
    </row>
    <row r="743" spans="1:8" x14ac:dyDescent="0.3">
      <c r="A743" s="345"/>
      <c r="B743" s="366"/>
      <c r="C743" s="18"/>
      <c r="D743" s="19"/>
      <c r="E743" s="11" t="s">
        <v>17</v>
      </c>
      <c r="F743" s="60" t="str">
        <f t="shared" si="19"/>
        <v>-</v>
      </c>
      <c r="G743" s="60">
        <f t="shared" si="19"/>
        <v>133.68</v>
      </c>
      <c r="H743" s="10"/>
    </row>
    <row r="744" spans="1:8" x14ac:dyDescent="0.3">
      <c r="A744" s="345"/>
      <c r="B744" s="366"/>
      <c r="C744" s="18"/>
      <c r="D744" s="19"/>
      <c r="E744" s="8" t="s">
        <v>15</v>
      </c>
      <c r="F744" s="60" t="str">
        <f t="shared" si="19"/>
        <v>-</v>
      </c>
      <c r="G744" s="60">
        <f t="shared" si="19"/>
        <v>12.79</v>
      </c>
      <c r="H744" s="10"/>
    </row>
    <row r="745" spans="1:8" ht="27.6" x14ac:dyDescent="0.3">
      <c r="A745" s="345"/>
      <c r="B745" s="366"/>
      <c r="C745" s="18"/>
      <c r="D745" s="19"/>
      <c r="E745" s="11" t="s">
        <v>18</v>
      </c>
      <c r="F745" s="60" t="str">
        <f t="shared" si="19"/>
        <v>-</v>
      </c>
      <c r="G745" s="60" t="str">
        <f t="shared" si="19"/>
        <v>-</v>
      </c>
      <c r="H745" s="10"/>
    </row>
    <row r="746" spans="1:8" x14ac:dyDescent="0.3">
      <c r="A746" s="345"/>
      <c r="B746" s="366"/>
      <c r="C746" s="18"/>
      <c r="D746" s="19"/>
      <c r="E746" s="8" t="s">
        <v>15</v>
      </c>
      <c r="F746" s="60" t="str">
        <f t="shared" si="19"/>
        <v>-</v>
      </c>
      <c r="G746" s="60" t="str">
        <f t="shared" si="19"/>
        <v>-</v>
      </c>
      <c r="H746" s="10"/>
    </row>
    <row r="747" spans="1:8" x14ac:dyDescent="0.3">
      <c r="A747" s="345"/>
      <c r="B747" s="366"/>
      <c r="C747" s="18"/>
      <c r="D747" s="19"/>
      <c r="E747" s="11" t="s">
        <v>19</v>
      </c>
      <c r="F747" s="60" t="str">
        <f t="shared" si="19"/>
        <v>-</v>
      </c>
      <c r="G747" s="60" t="str">
        <f t="shared" si="19"/>
        <v>-</v>
      </c>
      <c r="H747" s="10"/>
    </row>
    <row r="748" spans="1:8" x14ac:dyDescent="0.3">
      <c r="A748" s="345"/>
      <c r="B748" s="366"/>
      <c r="C748" s="18"/>
      <c r="D748" s="19"/>
      <c r="E748" s="8" t="s">
        <v>15</v>
      </c>
      <c r="F748" s="60" t="str">
        <f t="shared" si="19"/>
        <v>-</v>
      </c>
      <c r="G748" s="60" t="str">
        <f t="shared" si="19"/>
        <v>-</v>
      </c>
      <c r="H748" s="10"/>
    </row>
    <row r="749" spans="1:8" ht="27.6" x14ac:dyDescent="0.3">
      <c r="A749" s="345"/>
      <c r="B749" s="366"/>
      <c r="C749" s="18"/>
      <c r="D749" s="19"/>
      <c r="E749" s="11" t="s">
        <v>21</v>
      </c>
      <c r="F749" s="60">
        <f t="shared" si="19"/>
        <v>0</v>
      </c>
      <c r="G749" s="60">
        <f t="shared" si="19"/>
        <v>6659.81</v>
      </c>
      <c r="H749" s="10"/>
    </row>
    <row r="750" spans="1:8" x14ac:dyDescent="0.3">
      <c r="A750" s="345"/>
      <c r="B750" s="366"/>
      <c r="C750" s="21"/>
      <c r="D750" s="22"/>
      <c r="E750" s="23" t="s">
        <v>15</v>
      </c>
      <c r="F750" s="63">
        <f t="shared" si="19"/>
        <v>0</v>
      </c>
      <c r="G750" s="63">
        <f t="shared" si="19"/>
        <v>639.53</v>
      </c>
      <c r="H750" s="25"/>
    </row>
    <row r="751" spans="1:8" ht="15.75" customHeight="1" x14ac:dyDescent="0.3">
      <c r="A751" s="339" t="s">
        <v>122</v>
      </c>
      <c r="B751" s="360" t="s">
        <v>123</v>
      </c>
      <c r="C751" s="331" t="s">
        <v>124</v>
      </c>
      <c r="D751" s="331" t="s">
        <v>125</v>
      </c>
      <c r="E751" s="5" t="s">
        <v>14</v>
      </c>
      <c r="F751" s="107">
        <v>537.79999999999995</v>
      </c>
      <c r="G751" s="59">
        <v>2689</v>
      </c>
      <c r="H751" s="7"/>
    </row>
    <row r="752" spans="1:8" x14ac:dyDescent="0.3">
      <c r="A752" s="339"/>
      <c r="B752" s="360"/>
      <c r="C752" s="331"/>
      <c r="D752" s="331"/>
      <c r="E752" s="8" t="s">
        <v>15</v>
      </c>
      <c r="F752" s="108">
        <v>537.79999999999995</v>
      </c>
      <c r="G752" s="60"/>
      <c r="H752" s="10"/>
    </row>
    <row r="753" spans="1:8" x14ac:dyDescent="0.3">
      <c r="A753" s="339"/>
      <c r="B753" s="360"/>
      <c r="C753" s="331"/>
      <c r="D753" s="331"/>
      <c r="E753" s="11" t="s">
        <v>16</v>
      </c>
      <c r="F753" s="108">
        <v>66.7</v>
      </c>
      <c r="G753" s="60">
        <v>332</v>
      </c>
      <c r="H753" s="10"/>
    </row>
    <row r="754" spans="1:8" x14ac:dyDescent="0.3">
      <c r="A754" s="339"/>
      <c r="B754" s="360"/>
      <c r="C754" s="331"/>
      <c r="D754" s="331"/>
      <c r="E754" s="8" t="s">
        <v>15</v>
      </c>
      <c r="F754" s="108">
        <v>66.7</v>
      </c>
      <c r="G754" s="60"/>
      <c r="H754" s="10"/>
    </row>
    <row r="755" spans="1:8" x14ac:dyDescent="0.3">
      <c r="A755" s="339"/>
      <c r="B755" s="360"/>
      <c r="C755" s="331"/>
      <c r="D755" s="331"/>
      <c r="E755" s="11" t="s">
        <v>17</v>
      </c>
      <c r="F755" s="60">
        <v>6.9</v>
      </c>
      <c r="G755" s="60">
        <v>34.5</v>
      </c>
      <c r="H755" s="10"/>
    </row>
    <row r="756" spans="1:8" x14ac:dyDescent="0.3">
      <c r="A756" s="339"/>
      <c r="B756" s="360"/>
      <c r="C756" s="331"/>
      <c r="D756" s="331"/>
      <c r="E756" s="8" t="s">
        <v>15</v>
      </c>
      <c r="F756" s="60">
        <v>6.9</v>
      </c>
      <c r="G756" s="60"/>
      <c r="H756" s="10"/>
    </row>
    <row r="757" spans="1:8" ht="27.6" x14ac:dyDescent="0.3">
      <c r="A757" s="339"/>
      <c r="B757" s="360"/>
      <c r="C757" s="331"/>
      <c r="D757" s="331"/>
      <c r="E757" s="11" t="s">
        <v>18</v>
      </c>
      <c r="F757" s="60" t="s">
        <v>54</v>
      </c>
      <c r="G757" s="60"/>
      <c r="H757" s="10"/>
    </row>
    <row r="758" spans="1:8" x14ac:dyDescent="0.3">
      <c r="A758" s="339"/>
      <c r="B758" s="360"/>
      <c r="C758" s="331"/>
      <c r="D758" s="331"/>
      <c r="E758" s="8" t="s">
        <v>15</v>
      </c>
      <c r="F758" s="60" t="s">
        <v>54</v>
      </c>
      <c r="G758" s="60"/>
      <c r="H758" s="10"/>
    </row>
    <row r="759" spans="1:8" x14ac:dyDescent="0.3">
      <c r="A759" s="339"/>
      <c r="B759" s="360"/>
      <c r="C759" s="331"/>
      <c r="D759" s="331"/>
      <c r="E759" s="11" t="s">
        <v>19</v>
      </c>
      <c r="F759" s="60" t="s">
        <v>54</v>
      </c>
      <c r="G759" s="60"/>
      <c r="H759" s="10"/>
    </row>
    <row r="760" spans="1:8" x14ac:dyDescent="0.3">
      <c r="A760" s="339"/>
      <c r="B760" s="360"/>
      <c r="C760" s="331"/>
      <c r="D760" s="331"/>
      <c r="E760" s="8" t="s">
        <v>15</v>
      </c>
      <c r="F760" s="60" t="s">
        <v>54</v>
      </c>
      <c r="G760" s="60"/>
      <c r="H760" s="10"/>
    </row>
    <row r="761" spans="1:8" x14ac:dyDescent="0.3">
      <c r="A761" s="339"/>
      <c r="B761" s="360"/>
      <c r="C761" s="331"/>
      <c r="D761" s="331"/>
      <c r="E761" s="11" t="s">
        <v>20</v>
      </c>
      <c r="F761" s="60">
        <f>SUM(F751,F753,F755,F757,F759)</f>
        <v>611.4</v>
      </c>
      <c r="G761" s="60">
        <f>SUM(G751,G753,G755,G757,G759)</f>
        <v>3055.5</v>
      </c>
      <c r="H761" s="10"/>
    </row>
    <row r="762" spans="1:8" x14ac:dyDescent="0.3">
      <c r="A762" s="339"/>
      <c r="B762" s="360"/>
      <c r="C762" s="331"/>
      <c r="D762" s="331"/>
      <c r="E762" s="12" t="s">
        <v>15</v>
      </c>
      <c r="F762" s="61">
        <f>SUM(F752,F754,F756,F758,F760)</f>
        <v>611.4</v>
      </c>
      <c r="G762" s="61">
        <f>SUM(G752,G754,G756,G758,G760)</f>
        <v>0</v>
      </c>
      <c r="H762" s="14"/>
    </row>
    <row r="763" spans="1:8" x14ac:dyDescent="0.3">
      <c r="A763" s="339"/>
      <c r="B763" s="360"/>
      <c r="C763" s="15"/>
      <c r="D763" s="16"/>
      <c r="E763" s="5" t="s">
        <v>14</v>
      </c>
      <c r="F763" s="59">
        <f t="shared" ref="F763:G774" si="20">F751</f>
        <v>537.79999999999995</v>
      </c>
      <c r="G763" s="59">
        <f t="shared" si="20"/>
        <v>2689</v>
      </c>
      <c r="H763" s="7"/>
    </row>
    <row r="764" spans="1:8" x14ac:dyDescent="0.3">
      <c r="A764" s="339"/>
      <c r="B764" s="360"/>
      <c r="C764" s="18"/>
      <c r="D764" s="19"/>
      <c r="E764" s="8" t="s">
        <v>15</v>
      </c>
      <c r="F764" s="60">
        <f t="shared" si="20"/>
        <v>537.79999999999995</v>
      </c>
      <c r="G764" s="60">
        <f t="shared" si="20"/>
        <v>0</v>
      </c>
      <c r="H764" s="10"/>
    </row>
    <row r="765" spans="1:8" x14ac:dyDescent="0.3">
      <c r="A765" s="339"/>
      <c r="B765" s="360"/>
      <c r="C765" s="18"/>
      <c r="D765" s="19"/>
      <c r="E765" s="11" t="s">
        <v>16</v>
      </c>
      <c r="F765" s="60">
        <f t="shared" si="20"/>
        <v>66.7</v>
      </c>
      <c r="G765" s="60">
        <f t="shared" si="20"/>
        <v>332</v>
      </c>
      <c r="H765" s="10"/>
    </row>
    <row r="766" spans="1:8" x14ac:dyDescent="0.3">
      <c r="A766" s="339"/>
      <c r="B766" s="360"/>
      <c r="C766" s="18"/>
      <c r="D766" s="19"/>
      <c r="E766" s="8" t="s">
        <v>15</v>
      </c>
      <c r="F766" s="60">
        <f t="shared" si="20"/>
        <v>66.7</v>
      </c>
      <c r="G766" s="60">
        <f t="shared" si="20"/>
        <v>0</v>
      </c>
      <c r="H766" s="10"/>
    </row>
    <row r="767" spans="1:8" x14ac:dyDescent="0.3">
      <c r="A767" s="339"/>
      <c r="B767" s="360"/>
      <c r="C767" s="18"/>
      <c r="D767" s="19"/>
      <c r="E767" s="11" t="s">
        <v>17</v>
      </c>
      <c r="F767" s="60">
        <f t="shared" si="20"/>
        <v>6.9</v>
      </c>
      <c r="G767" s="60">
        <f t="shared" si="20"/>
        <v>34.5</v>
      </c>
      <c r="H767" s="10"/>
    </row>
    <row r="768" spans="1:8" x14ac:dyDescent="0.3">
      <c r="A768" s="339"/>
      <c r="B768" s="360"/>
      <c r="C768" s="18"/>
      <c r="D768" s="19"/>
      <c r="E768" s="8" t="s">
        <v>15</v>
      </c>
      <c r="F768" s="60">
        <f t="shared" si="20"/>
        <v>6.9</v>
      </c>
      <c r="G768" s="60">
        <f t="shared" si="20"/>
        <v>0</v>
      </c>
      <c r="H768" s="10"/>
    </row>
    <row r="769" spans="1:8" ht="27.6" x14ac:dyDescent="0.3">
      <c r="A769" s="339"/>
      <c r="B769" s="360"/>
      <c r="C769" s="18"/>
      <c r="D769" s="19"/>
      <c r="E769" s="11" t="s">
        <v>18</v>
      </c>
      <c r="F769" s="60" t="str">
        <f t="shared" si="20"/>
        <v>-</v>
      </c>
      <c r="G769" s="60">
        <f t="shared" si="20"/>
        <v>0</v>
      </c>
      <c r="H769" s="10"/>
    </row>
    <row r="770" spans="1:8" x14ac:dyDescent="0.3">
      <c r="A770" s="339"/>
      <c r="B770" s="360"/>
      <c r="C770" s="18"/>
      <c r="D770" s="19"/>
      <c r="E770" s="8" t="s">
        <v>15</v>
      </c>
      <c r="F770" s="60" t="str">
        <f t="shared" si="20"/>
        <v>-</v>
      </c>
      <c r="G770" s="60">
        <f t="shared" si="20"/>
        <v>0</v>
      </c>
      <c r="H770" s="10"/>
    </row>
    <row r="771" spans="1:8" x14ac:dyDescent="0.3">
      <c r="A771" s="339"/>
      <c r="B771" s="360"/>
      <c r="C771" s="18"/>
      <c r="D771" s="19"/>
      <c r="E771" s="11" t="s">
        <v>19</v>
      </c>
      <c r="F771" s="60" t="str">
        <f t="shared" si="20"/>
        <v>-</v>
      </c>
      <c r="G771" s="60">
        <f t="shared" si="20"/>
        <v>0</v>
      </c>
      <c r="H771" s="10"/>
    </row>
    <row r="772" spans="1:8" x14ac:dyDescent="0.3">
      <c r="A772" s="339"/>
      <c r="B772" s="360"/>
      <c r="C772" s="18"/>
      <c r="D772" s="19"/>
      <c r="E772" s="8" t="s">
        <v>15</v>
      </c>
      <c r="F772" s="60" t="str">
        <f t="shared" si="20"/>
        <v>-</v>
      </c>
      <c r="G772" s="60">
        <f t="shared" si="20"/>
        <v>0</v>
      </c>
      <c r="H772" s="10"/>
    </row>
    <row r="773" spans="1:8" ht="27.6" x14ac:dyDescent="0.3">
      <c r="A773" s="339"/>
      <c r="B773" s="360"/>
      <c r="C773" s="18"/>
      <c r="D773" s="19"/>
      <c r="E773" s="11" t="s">
        <v>21</v>
      </c>
      <c r="F773" s="60">
        <f t="shared" si="20"/>
        <v>611.4</v>
      </c>
      <c r="G773" s="60">
        <f t="shared" si="20"/>
        <v>3055.5</v>
      </c>
      <c r="H773" s="10"/>
    </row>
    <row r="774" spans="1:8" x14ac:dyDescent="0.3">
      <c r="A774" s="339"/>
      <c r="B774" s="360"/>
      <c r="C774" s="21"/>
      <c r="D774" s="22"/>
      <c r="E774" s="23" t="s">
        <v>15</v>
      </c>
      <c r="F774" s="63">
        <f t="shared" si="20"/>
        <v>611.4</v>
      </c>
      <c r="G774" s="63">
        <f t="shared" si="20"/>
        <v>0</v>
      </c>
      <c r="H774" s="25"/>
    </row>
    <row r="775" spans="1:8" x14ac:dyDescent="0.3">
      <c r="A775" s="87"/>
      <c r="B775" s="109"/>
      <c r="C775" s="16"/>
      <c r="D775" s="16"/>
      <c r="E775" s="110" t="s">
        <v>14</v>
      </c>
      <c r="F775" s="107">
        <f t="shared" ref="F775:G786" si="21">SUM(F715,F739,F763)</f>
        <v>1336.75</v>
      </c>
      <c r="G775" s="59">
        <f t="shared" si="21"/>
        <v>15588.029999999999</v>
      </c>
      <c r="H775" s="111"/>
    </row>
    <row r="776" spans="1:8" x14ac:dyDescent="0.3">
      <c r="A776" s="52"/>
      <c r="B776" s="112"/>
      <c r="C776" s="19"/>
      <c r="D776" s="19"/>
      <c r="E776" s="113" t="s">
        <v>15</v>
      </c>
      <c r="F776" s="108">
        <f t="shared" si="21"/>
        <v>1336.75</v>
      </c>
      <c r="G776" s="60">
        <f t="shared" si="21"/>
        <v>626.74</v>
      </c>
      <c r="H776" s="114"/>
    </row>
    <row r="777" spans="1:8" x14ac:dyDescent="0.3">
      <c r="A777" s="52"/>
      <c r="B777" s="112"/>
      <c r="C777" s="19"/>
      <c r="D777" s="19"/>
      <c r="E777" s="115" t="s">
        <v>16</v>
      </c>
      <c r="F777" s="108">
        <f t="shared" si="21"/>
        <v>288.85000000000002</v>
      </c>
      <c r="G777" s="60">
        <f t="shared" si="21"/>
        <v>332</v>
      </c>
      <c r="H777" s="114"/>
    </row>
    <row r="778" spans="1:8" x14ac:dyDescent="0.3">
      <c r="A778" s="52"/>
      <c r="B778" s="112"/>
      <c r="C778" s="19"/>
      <c r="D778" s="19"/>
      <c r="E778" s="113" t="s">
        <v>15</v>
      </c>
      <c r="F778" s="108">
        <f t="shared" si="21"/>
        <v>288.85000000000002</v>
      </c>
      <c r="G778" s="60">
        <f t="shared" si="21"/>
        <v>0</v>
      </c>
      <c r="H778" s="114"/>
    </row>
    <row r="779" spans="1:8" x14ac:dyDescent="0.3">
      <c r="A779" s="52"/>
      <c r="B779" s="112"/>
      <c r="C779" s="19"/>
      <c r="D779" s="19"/>
      <c r="E779" s="115" t="s">
        <v>17</v>
      </c>
      <c r="F779" s="60">
        <f t="shared" si="21"/>
        <v>6.9</v>
      </c>
      <c r="G779" s="60">
        <f t="shared" si="21"/>
        <v>168.18</v>
      </c>
      <c r="H779" s="114"/>
    </row>
    <row r="780" spans="1:8" x14ac:dyDescent="0.3">
      <c r="A780" s="52"/>
      <c r="B780" s="112"/>
      <c r="C780" s="19"/>
      <c r="D780" s="19"/>
      <c r="E780" s="113" t="s">
        <v>15</v>
      </c>
      <c r="F780" s="60">
        <f t="shared" si="21"/>
        <v>6.9</v>
      </c>
      <c r="G780" s="60">
        <f t="shared" si="21"/>
        <v>12.79</v>
      </c>
      <c r="H780" s="114"/>
    </row>
    <row r="781" spans="1:8" ht="27.6" x14ac:dyDescent="0.3">
      <c r="A781" s="52"/>
      <c r="B781" s="112"/>
      <c r="C781" s="19"/>
      <c r="D781" s="19"/>
      <c r="E781" s="115" t="s">
        <v>18</v>
      </c>
      <c r="F781" s="60">
        <f t="shared" si="21"/>
        <v>0</v>
      </c>
      <c r="G781" s="60">
        <f t="shared" si="21"/>
        <v>0</v>
      </c>
      <c r="H781" s="114"/>
    </row>
    <row r="782" spans="1:8" x14ac:dyDescent="0.3">
      <c r="A782" s="52"/>
      <c r="B782" s="112"/>
      <c r="C782" s="19"/>
      <c r="D782" s="19"/>
      <c r="E782" s="113" t="s">
        <v>15</v>
      </c>
      <c r="F782" s="60">
        <f t="shared" si="21"/>
        <v>0</v>
      </c>
      <c r="G782" s="60">
        <f t="shared" si="21"/>
        <v>0</v>
      </c>
      <c r="H782" s="114"/>
    </row>
    <row r="783" spans="1:8" x14ac:dyDescent="0.3">
      <c r="A783" s="52"/>
      <c r="B783" s="112"/>
      <c r="C783" s="19"/>
      <c r="D783" s="19"/>
      <c r="E783" s="115" t="s">
        <v>19</v>
      </c>
      <c r="F783" s="60">
        <f t="shared" si="21"/>
        <v>0</v>
      </c>
      <c r="G783" s="60">
        <f t="shared" si="21"/>
        <v>0</v>
      </c>
      <c r="H783" s="114"/>
    </row>
    <row r="784" spans="1:8" x14ac:dyDescent="0.3">
      <c r="A784" s="52"/>
      <c r="B784" s="112"/>
      <c r="C784" s="19"/>
      <c r="D784" s="19"/>
      <c r="E784" s="113" t="s">
        <v>15</v>
      </c>
      <c r="F784" s="60">
        <f t="shared" si="21"/>
        <v>0</v>
      </c>
      <c r="G784" s="60">
        <f t="shared" si="21"/>
        <v>0</v>
      </c>
      <c r="H784" s="114"/>
    </row>
    <row r="785" spans="1:8" ht="27.6" x14ac:dyDescent="0.3">
      <c r="A785" s="52"/>
      <c r="B785" s="112"/>
      <c r="C785" s="19"/>
      <c r="D785" s="19"/>
      <c r="E785" s="115" t="s">
        <v>48</v>
      </c>
      <c r="F785" s="60">
        <f t="shared" si="21"/>
        <v>1632.5</v>
      </c>
      <c r="G785" s="60">
        <f t="shared" si="21"/>
        <v>16088.21</v>
      </c>
      <c r="H785" s="114"/>
    </row>
    <row r="786" spans="1:8" x14ac:dyDescent="0.3">
      <c r="A786" s="92"/>
      <c r="B786" s="116"/>
      <c r="C786" s="22"/>
      <c r="D786" s="22"/>
      <c r="E786" s="117" t="s">
        <v>15</v>
      </c>
      <c r="F786" s="63">
        <f t="shared" si="21"/>
        <v>1632.5</v>
      </c>
      <c r="G786" s="63">
        <f t="shared" si="21"/>
        <v>639.53</v>
      </c>
      <c r="H786" s="118"/>
    </row>
    <row r="787" spans="1:8" ht="16.5" customHeight="1" x14ac:dyDescent="0.3">
      <c r="A787" s="329" t="s">
        <v>126</v>
      </c>
      <c r="B787" s="329"/>
      <c r="C787" s="329"/>
      <c r="D787" s="329"/>
      <c r="E787" s="329"/>
      <c r="F787" s="329"/>
      <c r="G787" s="329"/>
      <c r="H787" s="329"/>
    </row>
    <row r="788" spans="1:8" ht="15.75" customHeight="1" x14ac:dyDescent="0.3">
      <c r="A788" s="333" t="s">
        <v>127</v>
      </c>
      <c r="B788" s="333" t="s">
        <v>128</v>
      </c>
      <c r="C788" s="363" t="s">
        <v>129</v>
      </c>
      <c r="D788" s="364" t="s">
        <v>130</v>
      </c>
      <c r="E788" s="5" t="s">
        <v>14</v>
      </c>
      <c r="F788" s="119" t="s">
        <v>54</v>
      </c>
      <c r="G788" s="17">
        <v>50610.2</v>
      </c>
      <c r="H788" s="42"/>
    </row>
    <row r="789" spans="1:8" x14ac:dyDescent="0.3">
      <c r="A789" s="333"/>
      <c r="B789" s="333"/>
      <c r="C789" s="363"/>
      <c r="D789" s="364"/>
      <c r="E789" s="8" t="s">
        <v>15</v>
      </c>
      <c r="F789" s="20"/>
      <c r="G789" s="20">
        <v>73.5</v>
      </c>
      <c r="H789" s="45"/>
    </row>
    <row r="790" spans="1:8" x14ac:dyDescent="0.3">
      <c r="A790" s="333"/>
      <c r="B790" s="333"/>
      <c r="C790" s="363"/>
      <c r="D790" s="364"/>
      <c r="E790" s="11" t="s">
        <v>16</v>
      </c>
      <c r="F790" s="20"/>
      <c r="G790" s="20">
        <v>1091.5999999999999</v>
      </c>
      <c r="H790" s="45"/>
    </row>
    <row r="791" spans="1:8" x14ac:dyDescent="0.3">
      <c r="A791" s="333"/>
      <c r="B791" s="333"/>
      <c r="C791" s="363"/>
      <c r="D791" s="364"/>
      <c r="E791" s="8" t="s">
        <v>15</v>
      </c>
      <c r="F791" s="20"/>
      <c r="G791" s="20">
        <v>7.5</v>
      </c>
      <c r="H791" s="45"/>
    </row>
    <row r="792" spans="1:8" x14ac:dyDescent="0.3">
      <c r="A792" s="333"/>
      <c r="B792" s="333"/>
      <c r="C792" s="363"/>
      <c r="D792" s="364"/>
      <c r="E792" s="11" t="s">
        <v>17</v>
      </c>
      <c r="F792" s="20"/>
      <c r="G792" s="20"/>
      <c r="H792" s="45"/>
    </row>
    <row r="793" spans="1:8" x14ac:dyDescent="0.3">
      <c r="A793" s="333"/>
      <c r="B793" s="333"/>
      <c r="C793" s="363"/>
      <c r="D793" s="364"/>
      <c r="E793" s="8" t="s">
        <v>15</v>
      </c>
      <c r="F793" s="20"/>
      <c r="G793" s="20"/>
      <c r="H793" s="45"/>
    </row>
    <row r="794" spans="1:8" ht="27.6" x14ac:dyDescent="0.3">
      <c r="A794" s="333"/>
      <c r="B794" s="333"/>
      <c r="C794" s="363"/>
      <c r="D794" s="364"/>
      <c r="E794" s="11" t="s">
        <v>18</v>
      </c>
      <c r="F794" s="20"/>
      <c r="G794" s="20"/>
      <c r="H794" s="45"/>
    </row>
    <row r="795" spans="1:8" x14ac:dyDescent="0.3">
      <c r="A795" s="333"/>
      <c r="B795" s="333"/>
      <c r="C795" s="363"/>
      <c r="D795" s="364"/>
      <c r="E795" s="8" t="s">
        <v>15</v>
      </c>
      <c r="F795" s="20"/>
      <c r="G795" s="20"/>
      <c r="H795" s="45"/>
    </row>
    <row r="796" spans="1:8" x14ac:dyDescent="0.3">
      <c r="A796" s="333"/>
      <c r="B796" s="333"/>
      <c r="C796" s="363"/>
      <c r="D796" s="364"/>
      <c r="E796" s="11" t="s">
        <v>19</v>
      </c>
      <c r="F796" s="20"/>
      <c r="G796" s="20">
        <v>411.5</v>
      </c>
      <c r="H796" s="45"/>
    </row>
    <row r="797" spans="1:8" x14ac:dyDescent="0.3">
      <c r="A797" s="333"/>
      <c r="B797" s="333"/>
      <c r="C797" s="363"/>
      <c r="D797" s="364"/>
      <c r="E797" s="8" t="s">
        <v>15</v>
      </c>
      <c r="F797" s="20"/>
      <c r="G797" s="20">
        <v>293.8</v>
      </c>
      <c r="H797" s="45"/>
    </row>
    <row r="798" spans="1:8" x14ac:dyDescent="0.3">
      <c r="A798" s="333"/>
      <c r="B798" s="333"/>
      <c r="C798" s="363"/>
      <c r="D798" s="364"/>
      <c r="E798" s="11" t="s">
        <v>20</v>
      </c>
      <c r="F798" s="20"/>
      <c r="G798" s="20">
        <v>52113.3</v>
      </c>
      <c r="H798" s="45"/>
    </row>
    <row r="799" spans="1:8" x14ac:dyDescent="0.3">
      <c r="A799" s="333"/>
      <c r="B799" s="333"/>
      <c r="C799" s="363"/>
      <c r="D799" s="364"/>
      <c r="E799" s="8" t="s">
        <v>15</v>
      </c>
      <c r="F799" s="20"/>
      <c r="G799" s="20">
        <v>374.8</v>
      </c>
      <c r="H799" s="45"/>
    </row>
    <row r="800" spans="1:8" ht="15.75" customHeight="1" x14ac:dyDescent="0.3">
      <c r="A800" s="333"/>
      <c r="B800" s="333"/>
      <c r="C800" s="365" t="s">
        <v>131</v>
      </c>
      <c r="D800" s="361" t="s">
        <v>132</v>
      </c>
      <c r="E800" s="11" t="s">
        <v>14</v>
      </c>
      <c r="F800" s="20"/>
      <c r="G800" s="20">
        <v>68.3</v>
      </c>
      <c r="H800" s="45"/>
    </row>
    <row r="801" spans="1:8" x14ac:dyDescent="0.3">
      <c r="A801" s="333"/>
      <c r="B801" s="333"/>
      <c r="C801" s="365"/>
      <c r="D801" s="361"/>
      <c r="E801" s="8" t="s">
        <v>15</v>
      </c>
      <c r="F801" s="20"/>
      <c r="G801" s="120" t="s">
        <v>54</v>
      </c>
      <c r="H801" s="45"/>
    </row>
    <row r="802" spans="1:8" x14ac:dyDescent="0.3">
      <c r="A802" s="333"/>
      <c r="B802" s="333"/>
      <c r="C802" s="365"/>
      <c r="D802" s="361"/>
      <c r="E802" s="11" t="s">
        <v>16</v>
      </c>
      <c r="F802" s="20"/>
      <c r="G802" s="20">
        <v>1.4</v>
      </c>
      <c r="H802" s="45"/>
    </row>
    <row r="803" spans="1:8" x14ac:dyDescent="0.3">
      <c r="A803" s="333"/>
      <c r="B803" s="333"/>
      <c r="C803" s="365"/>
      <c r="D803" s="361"/>
      <c r="E803" s="8" t="s">
        <v>15</v>
      </c>
      <c r="F803" s="20"/>
      <c r="G803" s="120" t="s">
        <v>54</v>
      </c>
      <c r="H803" s="45"/>
    </row>
    <row r="804" spans="1:8" x14ac:dyDescent="0.3">
      <c r="A804" s="333"/>
      <c r="B804" s="333"/>
      <c r="C804" s="365"/>
      <c r="D804" s="361"/>
      <c r="E804" s="11" t="s">
        <v>17</v>
      </c>
      <c r="F804" s="20"/>
      <c r="G804" s="20"/>
      <c r="H804" s="45"/>
    </row>
    <row r="805" spans="1:8" x14ac:dyDescent="0.3">
      <c r="A805" s="333"/>
      <c r="B805" s="333"/>
      <c r="C805" s="365"/>
      <c r="D805" s="361"/>
      <c r="E805" s="8" t="s">
        <v>15</v>
      </c>
      <c r="F805" s="20"/>
      <c r="G805" s="20"/>
      <c r="H805" s="45"/>
    </row>
    <row r="806" spans="1:8" ht="27.6" x14ac:dyDescent="0.3">
      <c r="A806" s="333"/>
      <c r="B806" s="333"/>
      <c r="C806" s="365"/>
      <c r="D806" s="361"/>
      <c r="E806" s="11" t="s">
        <v>18</v>
      </c>
      <c r="F806" s="20"/>
      <c r="G806" s="20"/>
      <c r="H806" s="45"/>
    </row>
    <row r="807" spans="1:8" x14ac:dyDescent="0.3">
      <c r="A807" s="333"/>
      <c r="B807" s="333"/>
      <c r="C807" s="365"/>
      <c r="D807" s="361"/>
      <c r="E807" s="8" t="s">
        <v>15</v>
      </c>
      <c r="F807" s="20"/>
      <c r="G807" s="20"/>
      <c r="H807" s="45"/>
    </row>
    <row r="808" spans="1:8" x14ac:dyDescent="0.3">
      <c r="A808" s="333"/>
      <c r="B808" s="333"/>
      <c r="C808" s="365"/>
      <c r="D808" s="361"/>
      <c r="E808" s="11" t="s">
        <v>19</v>
      </c>
      <c r="F808" s="20"/>
      <c r="G808" s="20"/>
      <c r="H808" s="45"/>
    </row>
    <row r="809" spans="1:8" x14ac:dyDescent="0.3">
      <c r="A809" s="333"/>
      <c r="B809" s="333"/>
      <c r="C809" s="365"/>
      <c r="D809" s="361"/>
      <c r="E809" s="8" t="s">
        <v>15</v>
      </c>
      <c r="F809" s="20"/>
      <c r="G809" s="20"/>
      <c r="H809" s="45"/>
    </row>
    <row r="810" spans="1:8" x14ac:dyDescent="0.3">
      <c r="A810" s="333"/>
      <c r="B810" s="333"/>
      <c r="C810" s="365"/>
      <c r="D810" s="361"/>
      <c r="E810" s="11" t="s">
        <v>20</v>
      </c>
      <c r="F810" s="20"/>
      <c r="G810" s="20">
        <v>69.7</v>
      </c>
      <c r="H810" s="45"/>
    </row>
    <row r="811" spans="1:8" x14ac:dyDescent="0.3">
      <c r="A811" s="333"/>
      <c r="B811" s="333"/>
      <c r="C811" s="365"/>
      <c r="D811" s="361"/>
      <c r="E811" s="12" t="s">
        <v>15</v>
      </c>
      <c r="F811" s="121"/>
      <c r="G811" s="122" t="s">
        <v>54</v>
      </c>
      <c r="H811" s="48"/>
    </row>
    <row r="812" spans="1:8" x14ac:dyDescent="0.3">
      <c r="A812" s="333"/>
      <c r="B812" s="333"/>
      <c r="C812" s="15"/>
      <c r="D812" s="16"/>
      <c r="E812" s="5" t="s">
        <v>14</v>
      </c>
      <c r="F812" s="17"/>
      <c r="G812" s="17">
        <f t="shared" ref="G812:G823" si="22">SUM(G788,G800)</f>
        <v>50678.5</v>
      </c>
      <c r="H812" s="42"/>
    </row>
    <row r="813" spans="1:8" x14ac:dyDescent="0.3">
      <c r="A813" s="333"/>
      <c r="B813" s="333"/>
      <c r="C813" s="18"/>
      <c r="D813" s="19"/>
      <c r="E813" s="8" t="s">
        <v>15</v>
      </c>
      <c r="F813" s="20"/>
      <c r="G813" s="20">
        <f t="shared" si="22"/>
        <v>73.5</v>
      </c>
      <c r="H813" s="45"/>
    </row>
    <row r="814" spans="1:8" x14ac:dyDescent="0.3">
      <c r="A814" s="333"/>
      <c r="B814" s="333"/>
      <c r="C814" s="18"/>
      <c r="D814" s="19"/>
      <c r="E814" s="11" t="s">
        <v>16</v>
      </c>
      <c r="F814" s="20"/>
      <c r="G814" s="20">
        <f t="shared" si="22"/>
        <v>1093</v>
      </c>
      <c r="H814" s="45"/>
    </row>
    <row r="815" spans="1:8" x14ac:dyDescent="0.3">
      <c r="A815" s="333"/>
      <c r="B815" s="333"/>
      <c r="C815" s="18"/>
      <c r="D815" s="19"/>
      <c r="E815" s="8" t="s">
        <v>15</v>
      </c>
      <c r="F815" s="20"/>
      <c r="G815" s="20">
        <f t="shared" si="22"/>
        <v>7.5</v>
      </c>
      <c r="H815" s="45"/>
    </row>
    <row r="816" spans="1:8" x14ac:dyDescent="0.3">
      <c r="A816" s="333"/>
      <c r="B816" s="333"/>
      <c r="C816" s="18"/>
      <c r="D816" s="19"/>
      <c r="E816" s="11" t="s">
        <v>17</v>
      </c>
      <c r="F816" s="20"/>
      <c r="G816" s="20">
        <f t="shared" si="22"/>
        <v>0</v>
      </c>
      <c r="H816" s="45"/>
    </row>
    <row r="817" spans="1:8" x14ac:dyDescent="0.3">
      <c r="A817" s="333"/>
      <c r="B817" s="333"/>
      <c r="C817" s="18"/>
      <c r="D817" s="19"/>
      <c r="E817" s="8" t="s">
        <v>15</v>
      </c>
      <c r="F817" s="20"/>
      <c r="G817" s="20">
        <f t="shared" si="22"/>
        <v>0</v>
      </c>
      <c r="H817" s="45"/>
    </row>
    <row r="818" spans="1:8" ht="27.6" x14ac:dyDescent="0.3">
      <c r="A818" s="333"/>
      <c r="B818" s="333"/>
      <c r="C818" s="18"/>
      <c r="D818" s="19"/>
      <c r="E818" s="11" t="s">
        <v>18</v>
      </c>
      <c r="F818" s="20"/>
      <c r="G818" s="20">
        <f t="shared" si="22"/>
        <v>0</v>
      </c>
      <c r="H818" s="45"/>
    </row>
    <row r="819" spans="1:8" x14ac:dyDescent="0.3">
      <c r="A819" s="333"/>
      <c r="B819" s="333"/>
      <c r="C819" s="18"/>
      <c r="D819" s="19"/>
      <c r="E819" s="8" t="s">
        <v>15</v>
      </c>
      <c r="F819" s="20"/>
      <c r="G819" s="20">
        <f t="shared" si="22"/>
        <v>0</v>
      </c>
      <c r="H819" s="45"/>
    </row>
    <row r="820" spans="1:8" x14ac:dyDescent="0.3">
      <c r="A820" s="333"/>
      <c r="B820" s="333"/>
      <c r="C820" s="18"/>
      <c r="D820" s="19"/>
      <c r="E820" s="11" t="s">
        <v>19</v>
      </c>
      <c r="F820" s="20"/>
      <c r="G820" s="20">
        <f t="shared" si="22"/>
        <v>411.5</v>
      </c>
      <c r="H820" s="45"/>
    </row>
    <row r="821" spans="1:8" x14ac:dyDescent="0.3">
      <c r="A821" s="333"/>
      <c r="B821" s="333"/>
      <c r="C821" s="18"/>
      <c r="D821" s="19"/>
      <c r="E821" s="8" t="s">
        <v>15</v>
      </c>
      <c r="F821" s="20"/>
      <c r="G821" s="20">
        <f t="shared" si="22"/>
        <v>293.8</v>
      </c>
      <c r="H821" s="45"/>
    </row>
    <row r="822" spans="1:8" ht="27.6" x14ac:dyDescent="0.3">
      <c r="A822" s="333"/>
      <c r="B822" s="333"/>
      <c r="C822" s="18"/>
      <c r="D822" s="19"/>
      <c r="E822" s="11" t="s">
        <v>21</v>
      </c>
      <c r="F822" s="20"/>
      <c r="G822" s="20">
        <f t="shared" si="22"/>
        <v>52183</v>
      </c>
      <c r="H822" s="45"/>
    </row>
    <row r="823" spans="1:8" x14ac:dyDescent="0.3">
      <c r="A823" s="333"/>
      <c r="B823" s="333"/>
      <c r="C823" s="21"/>
      <c r="D823" s="22"/>
      <c r="E823" s="23" t="s">
        <v>15</v>
      </c>
      <c r="F823" s="24"/>
      <c r="G823" s="24">
        <f t="shared" si="22"/>
        <v>374.8</v>
      </c>
      <c r="H823" s="51"/>
    </row>
    <row r="824" spans="1:8" ht="15.75" customHeight="1" x14ac:dyDescent="0.3">
      <c r="A824" s="333" t="s">
        <v>133</v>
      </c>
      <c r="B824" s="333" t="s">
        <v>134</v>
      </c>
      <c r="C824" s="352" t="s">
        <v>135</v>
      </c>
      <c r="D824" s="362" t="s">
        <v>135</v>
      </c>
      <c r="E824" s="27" t="s">
        <v>14</v>
      </c>
      <c r="F824" s="123">
        <v>303.52</v>
      </c>
      <c r="G824" s="123">
        <v>972.48</v>
      </c>
      <c r="H824" s="124"/>
    </row>
    <row r="825" spans="1:8" x14ac:dyDescent="0.3">
      <c r="A825" s="333"/>
      <c r="B825" s="333"/>
      <c r="C825" s="352"/>
      <c r="D825" s="362"/>
      <c r="E825" s="8" t="s">
        <v>15</v>
      </c>
      <c r="F825" s="20">
        <v>152.61000000000001</v>
      </c>
      <c r="G825" s="20"/>
      <c r="H825" s="44"/>
    </row>
    <row r="826" spans="1:8" x14ac:dyDescent="0.3">
      <c r="A826" s="333"/>
      <c r="B826" s="333"/>
      <c r="C826" s="352"/>
      <c r="D826" s="362"/>
      <c r="E826" s="11" t="s">
        <v>16</v>
      </c>
      <c r="F826" s="20"/>
      <c r="G826" s="20"/>
      <c r="H826" s="44"/>
    </row>
    <row r="827" spans="1:8" x14ac:dyDescent="0.3">
      <c r="A827" s="333"/>
      <c r="B827" s="333"/>
      <c r="C827" s="352"/>
      <c r="D827" s="362"/>
      <c r="E827" s="8" t="s">
        <v>15</v>
      </c>
      <c r="F827" s="20"/>
      <c r="G827" s="20"/>
      <c r="H827" s="44"/>
    </row>
    <row r="828" spans="1:8" x14ac:dyDescent="0.3">
      <c r="A828" s="333"/>
      <c r="B828" s="333"/>
      <c r="C828" s="352"/>
      <c r="D828" s="362"/>
      <c r="E828" s="11" t="s">
        <v>17</v>
      </c>
      <c r="F828" s="20"/>
      <c r="G828" s="20"/>
      <c r="H828" s="44"/>
    </row>
    <row r="829" spans="1:8" x14ac:dyDescent="0.3">
      <c r="A829" s="333"/>
      <c r="B829" s="333"/>
      <c r="C829" s="352"/>
      <c r="D829" s="362"/>
      <c r="E829" s="8" t="s">
        <v>15</v>
      </c>
      <c r="F829" s="20"/>
      <c r="G829" s="20"/>
      <c r="H829" s="44"/>
    </row>
    <row r="830" spans="1:8" ht="27.6" x14ac:dyDescent="0.3">
      <c r="A830" s="333"/>
      <c r="B830" s="333"/>
      <c r="C830" s="352"/>
      <c r="D830" s="362"/>
      <c r="E830" s="11" t="s">
        <v>18</v>
      </c>
      <c r="F830" s="20"/>
      <c r="G830" s="20"/>
      <c r="H830" s="44"/>
    </row>
    <row r="831" spans="1:8" x14ac:dyDescent="0.3">
      <c r="A831" s="333"/>
      <c r="B831" s="333"/>
      <c r="C831" s="352"/>
      <c r="D831" s="362"/>
      <c r="E831" s="8" t="s">
        <v>15</v>
      </c>
      <c r="F831" s="20"/>
      <c r="G831" s="20"/>
      <c r="H831" s="44"/>
    </row>
    <row r="832" spans="1:8" x14ac:dyDescent="0.3">
      <c r="A832" s="333"/>
      <c r="B832" s="333"/>
      <c r="C832" s="352"/>
      <c r="D832" s="362"/>
      <c r="E832" s="11" t="s">
        <v>19</v>
      </c>
      <c r="F832" s="20"/>
      <c r="G832" s="20">
        <v>558.24</v>
      </c>
      <c r="H832" s="44"/>
    </row>
    <row r="833" spans="1:8" x14ac:dyDescent="0.3">
      <c r="A833" s="333"/>
      <c r="B833" s="333"/>
      <c r="C833" s="352"/>
      <c r="D833" s="362"/>
      <c r="E833" s="8" t="s">
        <v>15</v>
      </c>
      <c r="F833" s="20"/>
      <c r="G833" s="20">
        <v>71.55</v>
      </c>
      <c r="H833" s="44"/>
    </row>
    <row r="834" spans="1:8" ht="27.6" x14ac:dyDescent="0.3">
      <c r="A834" s="333"/>
      <c r="B834" s="333"/>
      <c r="C834" s="352"/>
      <c r="D834" s="362"/>
      <c r="E834" s="11" t="s">
        <v>21</v>
      </c>
      <c r="F834" s="20">
        <v>303.52</v>
      </c>
      <c r="G834" s="20">
        <v>1230.72</v>
      </c>
      <c r="H834" s="44"/>
    </row>
    <row r="835" spans="1:8" x14ac:dyDescent="0.3">
      <c r="A835" s="333"/>
      <c r="B835" s="333"/>
      <c r="C835" s="352"/>
      <c r="D835" s="362"/>
      <c r="E835" s="12" t="s">
        <v>15</v>
      </c>
      <c r="F835" s="121">
        <v>152.61000000000001</v>
      </c>
      <c r="G835" s="121"/>
      <c r="H835" s="47"/>
    </row>
    <row r="836" spans="1:8" x14ac:dyDescent="0.3">
      <c r="A836" s="333"/>
      <c r="B836" s="333"/>
      <c r="C836" s="15"/>
      <c r="D836" s="16"/>
      <c r="E836" s="5" t="s">
        <v>14</v>
      </c>
      <c r="F836" s="17">
        <f t="shared" ref="F836:G847" si="23">F824</f>
        <v>303.52</v>
      </c>
      <c r="G836" s="17">
        <f t="shared" si="23"/>
        <v>972.48</v>
      </c>
      <c r="H836" s="42"/>
    </row>
    <row r="837" spans="1:8" x14ac:dyDescent="0.3">
      <c r="A837" s="333"/>
      <c r="B837" s="333"/>
      <c r="C837" s="18"/>
      <c r="D837" s="19"/>
      <c r="E837" s="8" t="s">
        <v>15</v>
      </c>
      <c r="F837" s="20">
        <f t="shared" si="23"/>
        <v>152.61000000000001</v>
      </c>
      <c r="G837" s="20">
        <f t="shared" si="23"/>
        <v>0</v>
      </c>
      <c r="H837" s="45"/>
    </row>
    <row r="838" spans="1:8" x14ac:dyDescent="0.3">
      <c r="A838" s="333"/>
      <c r="B838" s="333"/>
      <c r="C838" s="18"/>
      <c r="D838" s="19"/>
      <c r="E838" s="11" t="s">
        <v>16</v>
      </c>
      <c r="F838" s="20">
        <f t="shared" si="23"/>
        <v>0</v>
      </c>
      <c r="G838" s="20">
        <f t="shared" si="23"/>
        <v>0</v>
      </c>
      <c r="H838" s="45"/>
    </row>
    <row r="839" spans="1:8" x14ac:dyDescent="0.3">
      <c r="A839" s="333"/>
      <c r="B839" s="333"/>
      <c r="C839" s="18"/>
      <c r="D839" s="19"/>
      <c r="E839" s="8" t="s">
        <v>15</v>
      </c>
      <c r="F839" s="20">
        <f t="shared" si="23"/>
        <v>0</v>
      </c>
      <c r="G839" s="20">
        <f t="shared" si="23"/>
        <v>0</v>
      </c>
      <c r="H839" s="45"/>
    </row>
    <row r="840" spans="1:8" x14ac:dyDescent="0.3">
      <c r="A840" s="333"/>
      <c r="B840" s="333"/>
      <c r="C840" s="18"/>
      <c r="D840" s="19"/>
      <c r="E840" s="11" t="s">
        <v>17</v>
      </c>
      <c r="F840" s="20">
        <f t="shared" si="23"/>
        <v>0</v>
      </c>
      <c r="G840" s="20">
        <f t="shared" si="23"/>
        <v>0</v>
      </c>
      <c r="H840" s="45"/>
    </row>
    <row r="841" spans="1:8" x14ac:dyDescent="0.3">
      <c r="A841" s="333"/>
      <c r="B841" s="333"/>
      <c r="C841" s="18"/>
      <c r="D841" s="19"/>
      <c r="E841" s="8" t="s">
        <v>15</v>
      </c>
      <c r="F841" s="20">
        <f t="shared" si="23"/>
        <v>0</v>
      </c>
      <c r="G841" s="20">
        <f t="shared" si="23"/>
        <v>0</v>
      </c>
      <c r="H841" s="45"/>
    </row>
    <row r="842" spans="1:8" ht="27.6" x14ac:dyDescent="0.3">
      <c r="A842" s="333"/>
      <c r="B842" s="333"/>
      <c r="C842" s="18"/>
      <c r="D842" s="19"/>
      <c r="E842" s="11" t="s">
        <v>18</v>
      </c>
      <c r="F842" s="20">
        <f t="shared" si="23"/>
        <v>0</v>
      </c>
      <c r="G842" s="20">
        <f t="shared" si="23"/>
        <v>0</v>
      </c>
      <c r="H842" s="45"/>
    </row>
    <row r="843" spans="1:8" x14ac:dyDescent="0.3">
      <c r="A843" s="333"/>
      <c r="B843" s="333"/>
      <c r="C843" s="18"/>
      <c r="D843" s="19"/>
      <c r="E843" s="8" t="s">
        <v>15</v>
      </c>
      <c r="F843" s="20">
        <f t="shared" si="23"/>
        <v>0</v>
      </c>
      <c r="G843" s="20">
        <f t="shared" si="23"/>
        <v>0</v>
      </c>
      <c r="H843" s="45"/>
    </row>
    <row r="844" spans="1:8" x14ac:dyDescent="0.3">
      <c r="A844" s="333"/>
      <c r="B844" s="333"/>
      <c r="C844" s="18"/>
      <c r="D844" s="19"/>
      <c r="E844" s="11" t="s">
        <v>19</v>
      </c>
      <c r="F844" s="20">
        <f t="shared" si="23"/>
        <v>0</v>
      </c>
      <c r="G844" s="20">
        <f t="shared" si="23"/>
        <v>558.24</v>
      </c>
      <c r="H844" s="45"/>
    </row>
    <row r="845" spans="1:8" x14ac:dyDescent="0.3">
      <c r="A845" s="333"/>
      <c r="B845" s="333"/>
      <c r="C845" s="18"/>
      <c r="D845" s="19"/>
      <c r="E845" s="8" t="s">
        <v>15</v>
      </c>
      <c r="F845" s="20">
        <f t="shared" si="23"/>
        <v>0</v>
      </c>
      <c r="G845" s="20">
        <f t="shared" si="23"/>
        <v>71.55</v>
      </c>
      <c r="H845" s="45"/>
    </row>
    <row r="846" spans="1:8" ht="27.6" x14ac:dyDescent="0.3">
      <c r="A846" s="333"/>
      <c r="B846" s="333"/>
      <c r="C846" s="18"/>
      <c r="D846" s="19"/>
      <c r="E846" s="11" t="s">
        <v>21</v>
      </c>
      <c r="F846" s="20">
        <f t="shared" si="23"/>
        <v>303.52</v>
      </c>
      <c r="G846" s="20">
        <f t="shared" si="23"/>
        <v>1230.72</v>
      </c>
      <c r="H846" s="45"/>
    </row>
    <row r="847" spans="1:8" x14ac:dyDescent="0.3">
      <c r="A847" s="333"/>
      <c r="B847" s="333"/>
      <c r="C847" s="21"/>
      <c r="D847" s="22"/>
      <c r="E847" s="23" t="s">
        <v>15</v>
      </c>
      <c r="F847" s="24">
        <f t="shared" si="23"/>
        <v>152.61000000000001</v>
      </c>
      <c r="G847" s="24">
        <f t="shared" si="23"/>
        <v>0</v>
      </c>
      <c r="H847" s="51"/>
    </row>
    <row r="848" spans="1:8" ht="15.75" customHeight="1" x14ac:dyDescent="0.3">
      <c r="A848" s="333" t="s">
        <v>136</v>
      </c>
      <c r="B848" s="333" t="s">
        <v>137</v>
      </c>
      <c r="C848" s="352" t="s">
        <v>138</v>
      </c>
      <c r="D848" s="362" t="s">
        <v>139</v>
      </c>
      <c r="E848" s="27" t="s">
        <v>14</v>
      </c>
      <c r="F848" s="125">
        <v>475.4</v>
      </c>
      <c r="G848" s="123"/>
      <c r="H848" s="124"/>
    </row>
    <row r="849" spans="1:8" x14ac:dyDescent="0.3">
      <c r="A849" s="333"/>
      <c r="B849" s="333"/>
      <c r="C849" s="352"/>
      <c r="D849" s="362"/>
      <c r="E849" s="8" t="s">
        <v>15</v>
      </c>
      <c r="F849" s="126">
        <v>74.900000000000006</v>
      </c>
      <c r="G849" s="20"/>
      <c r="H849" s="44"/>
    </row>
    <row r="850" spans="1:8" x14ac:dyDescent="0.3">
      <c r="A850" s="333"/>
      <c r="B850" s="333"/>
      <c r="C850" s="352"/>
      <c r="D850" s="362"/>
      <c r="E850" s="11" t="s">
        <v>16</v>
      </c>
      <c r="F850" s="20"/>
      <c r="G850" s="20">
        <v>58.7</v>
      </c>
      <c r="H850" s="44"/>
    </row>
    <row r="851" spans="1:8" x14ac:dyDescent="0.3">
      <c r="A851" s="333"/>
      <c r="B851" s="333"/>
      <c r="C851" s="352"/>
      <c r="D851" s="362"/>
      <c r="E851" s="8" t="s">
        <v>15</v>
      </c>
      <c r="F851" s="20"/>
      <c r="G851" s="20">
        <v>9.1999999999999993</v>
      </c>
      <c r="H851" s="44"/>
    </row>
    <row r="852" spans="1:8" x14ac:dyDescent="0.3">
      <c r="A852" s="333"/>
      <c r="B852" s="333"/>
      <c r="C852" s="352"/>
      <c r="D852" s="362"/>
      <c r="E852" s="11" t="s">
        <v>17</v>
      </c>
      <c r="F852" s="20"/>
      <c r="G852" s="20"/>
      <c r="H852" s="44"/>
    </row>
    <row r="853" spans="1:8" x14ac:dyDescent="0.3">
      <c r="A853" s="333"/>
      <c r="B853" s="333"/>
      <c r="C853" s="352"/>
      <c r="D853" s="362"/>
      <c r="E853" s="8" t="s">
        <v>15</v>
      </c>
      <c r="F853" s="20"/>
      <c r="G853" s="20"/>
      <c r="H853" s="44"/>
    </row>
    <row r="854" spans="1:8" ht="27.6" x14ac:dyDescent="0.3">
      <c r="A854" s="333"/>
      <c r="B854" s="333"/>
      <c r="C854" s="352"/>
      <c r="D854" s="362"/>
      <c r="E854" s="11" t="s">
        <v>18</v>
      </c>
      <c r="F854" s="20"/>
      <c r="G854" s="20"/>
      <c r="H854" s="44"/>
    </row>
    <row r="855" spans="1:8" x14ac:dyDescent="0.3">
      <c r="A855" s="333"/>
      <c r="B855" s="333"/>
      <c r="C855" s="352"/>
      <c r="D855" s="362"/>
      <c r="E855" s="8" t="s">
        <v>15</v>
      </c>
      <c r="F855" s="20"/>
      <c r="G855" s="20"/>
      <c r="H855" s="44"/>
    </row>
    <row r="856" spans="1:8" x14ac:dyDescent="0.3">
      <c r="A856" s="333"/>
      <c r="B856" s="333"/>
      <c r="C856" s="352"/>
      <c r="D856" s="362"/>
      <c r="E856" s="11" t="s">
        <v>19</v>
      </c>
      <c r="F856" s="20"/>
      <c r="G856" s="20"/>
      <c r="H856" s="44"/>
    </row>
    <row r="857" spans="1:8" x14ac:dyDescent="0.3">
      <c r="A857" s="333"/>
      <c r="B857" s="333"/>
      <c r="C857" s="352"/>
      <c r="D857" s="362"/>
      <c r="E857" s="8" t="s">
        <v>15</v>
      </c>
      <c r="F857" s="20"/>
      <c r="G857" s="20"/>
      <c r="H857" s="44"/>
    </row>
    <row r="858" spans="1:8" ht="27.6" x14ac:dyDescent="0.3">
      <c r="A858" s="333"/>
      <c r="B858" s="333"/>
      <c r="C858" s="352"/>
      <c r="D858" s="362"/>
      <c r="E858" s="11" t="s">
        <v>21</v>
      </c>
      <c r="F858" s="20"/>
      <c r="G858" s="20">
        <v>534.1</v>
      </c>
      <c r="H858" s="44"/>
    </row>
    <row r="859" spans="1:8" x14ac:dyDescent="0.3">
      <c r="A859" s="333"/>
      <c r="B859" s="333"/>
      <c r="C859" s="352"/>
      <c r="D859" s="362"/>
      <c r="E859" s="12" t="s">
        <v>15</v>
      </c>
      <c r="F859" s="121"/>
      <c r="G859" s="121">
        <v>84.1</v>
      </c>
      <c r="H859" s="47"/>
    </row>
    <row r="860" spans="1:8" x14ac:dyDescent="0.3">
      <c r="A860" s="333"/>
      <c r="B860" s="333"/>
      <c r="C860" s="15"/>
      <c r="D860" s="16"/>
      <c r="E860" s="5" t="s">
        <v>14</v>
      </c>
      <c r="F860" s="17">
        <f t="shared" ref="F860:G871" si="24">F848</f>
        <v>475.4</v>
      </c>
      <c r="G860" s="17">
        <f t="shared" si="24"/>
        <v>0</v>
      </c>
      <c r="H860" s="42"/>
    </row>
    <row r="861" spans="1:8" x14ac:dyDescent="0.3">
      <c r="A861" s="333"/>
      <c r="B861" s="333"/>
      <c r="C861" s="18"/>
      <c r="D861" s="19"/>
      <c r="E861" s="8" t="s">
        <v>15</v>
      </c>
      <c r="F861" s="20">
        <f t="shared" si="24"/>
        <v>74.900000000000006</v>
      </c>
      <c r="G861" s="20">
        <f t="shared" si="24"/>
        <v>0</v>
      </c>
      <c r="H861" s="45"/>
    </row>
    <row r="862" spans="1:8" x14ac:dyDescent="0.3">
      <c r="A862" s="333"/>
      <c r="B862" s="333"/>
      <c r="C862" s="18"/>
      <c r="D862" s="19"/>
      <c r="E862" s="11" t="s">
        <v>16</v>
      </c>
      <c r="F862" s="20">
        <f t="shared" si="24"/>
        <v>0</v>
      </c>
      <c r="G862" s="20">
        <f t="shared" si="24"/>
        <v>58.7</v>
      </c>
      <c r="H862" s="45"/>
    </row>
    <row r="863" spans="1:8" x14ac:dyDescent="0.3">
      <c r="A863" s="333"/>
      <c r="B863" s="333"/>
      <c r="C863" s="18"/>
      <c r="D863" s="19"/>
      <c r="E863" s="8" t="s">
        <v>15</v>
      </c>
      <c r="F863" s="20">
        <f t="shared" si="24"/>
        <v>0</v>
      </c>
      <c r="G863" s="20">
        <f t="shared" si="24"/>
        <v>9.1999999999999993</v>
      </c>
      <c r="H863" s="45"/>
    </row>
    <row r="864" spans="1:8" x14ac:dyDescent="0.3">
      <c r="A864" s="333"/>
      <c r="B864" s="333"/>
      <c r="C864" s="18"/>
      <c r="D864" s="19"/>
      <c r="E864" s="11" t="s">
        <v>17</v>
      </c>
      <c r="F864" s="20">
        <f t="shared" si="24"/>
        <v>0</v>
      </c>
      <c r="G864" s="20">
        <f t="shared" si="24"/>
        <v>0</v>
      </c>
      <c r="H864" s="45"/>
    </row>
    <row r="865" spans="1:8" x14ac:dyDescent="0.3">
      <c r="A865" s="333"/>
      <c r="B865" s="333"/>
      <c r="C865" s="18"/>
      <c r="D865" s="19"/>
      <c r="E865" s="8" t="s">
        <v>15</v>
      </c>
      <c r="F865" s="20">
        <f t="shared" si="24"/>
        <v>0</v>
      </c>
      <c r="G865" s="20">
        <f t="shared" si="24"/>
        <v>0</v>
      </c>
      <c r="H865" s="45"/>
    </row>
    <row r="866" spans="1:8" ht="27.6" x14ac:dyDescent="0.3">
      <c r="A866" s="333"/>
      <c r="B866" s="333"/>
      <c r="C866" s="18"/>
      <c r="D866" s="19"/>
      <c r="E866" s="11" t="s">
        <v>18</v>
      </c>
      <c r="F866" s="20">
        <f t="shared" si="24"/>
        <v>0</v>
      </c>
      <c r="G866" s="20">
        <f t="shared" si="24"/>
        <v>0</v>
      </c>
      <c r="H866" s="45"/>
    </row>
    <row r="867" spans="1:8" x14ac:dyDescent="0.3">
      <c r="A867" s="333"/>
      <c r="B867" s="333"/>
      <c r="C867" s="18"/>
      <c r="D867" s="19"/>
      <c r="E867" s="8" t="s">
        <v>15</v>
      </c>
      <c r="F867" s="20">
        <f t="shared" si="24"/>
        <v>0</v>
      </c>
      <c r="G867" s="20">
        <f t="shared" si="24"/>
        <v>0</v>
      </c>
      <c r="H867" s="45"/>
    </row>
    <row r="868" spans="1:8" x14ac:dyDescent="0.3">
      <c r="A868" s="333"/>
      <c r="B868" s="333"/>
      <c r="C868" s="18"/>
      <c r="D868" s="19"/>
      <c r="E868" s="11" t="s">
        <v>19</v>
      </c>
      <c r="F868" s="20">
        <f t="shared" si="24"/>
        <v>0</v>
      </c>
      <c r="G868" s="20">
        <f t="shared" si="24"/>
        <v>0</v>
      </c>
      <c r="H868" s="45"/>
    </row>
    <row r="869" spans="1:8" x14ac:dyDescent="0.3">
      <c r="A869" s="333"/>
      <c r="B869" s="333"/>
      <c r="C869" s="18"/>
      <c r="D869" s="19"/>
      <c r="E869" s="8" t="s">
        <v>15</v>
      </c>
      <c r="F869" s="20">
        <f t="shared" si="24"/>
        <v>0</v>
      </c>
      <c r="G869" s="20">
        <f t="shared" si="24"/>
        <v>0</v>
      </c>
      <c r="H869" s="45"/>
    </row>
    <row r="870" spans="1:8" ht="27.6" x14ac:dyDescent="0.3">
      <c r="A870" s="333"/>
      <c r="B870" s="333"/>
      <c r="C870" s="18"/>
      <c r="D870" s="19"/>
      <c r="E870" s="11" t="s">
        <v>21</v>
      </c>
      <c r="F870" s="20">
        <f t="shared" si="24"/>
        <v>0</v>
      </c>
      <c r="G870" s="104">
        <f t="shared" si="24"/>
        <v>534.1</v>
      </c>
      <c r="H870" s="45"/>
    </row>
    <row r="871" spans="1:8" x14ac:dyDescent="0.3">
      <c r="A871" s="333"/>
      <c r="B871" s="333"/>
      <c r="C871" s="21"/>
      <c r="D871" s="22"/>
      <c r="E871" s="23" t="s">
        <v>15</v>
      </c>
      <c r="F871" s="24">
        <f t="shared" si="24"/>
        <v>0</v>
      </c>
      <c r="G871" s="105">
        <f t="shared" si="24"/>
        <v>84.1</v>
      </c>
      <c r="H871" s="51"/>
    </row>
    <row r="872" spans="1:8" x14ac:dyDescent="0.3">
      <c r="A872" s="52"/>
      <c r="B872" s="127"/>
      <c r="C872" s="15"/>
      <c r="D872" s="16"/>
      <c r="E872" s="5" t="s">
        <v>14</v>
      </c>
      <c r="F872" s="102">
        <f t="shared" ref="F872:G883" si="25">SUM(F812,F836,F860)</f>
        <v>778.92</v>
      </c>
      <c r="G872" s="102">
        <f t="shared" si="25"/>
        <v>51650.98</v>
      </c>
      <c r="H872" s="42"/>
    </row>
    <row r="873" spans="1:8" x14ac:dyDescent="0.3">
      <c r="A873" s="52"/>
      <c r="B873" s="127"/>
      <c r="C873" s="18"/>
      <c r="D873" s="19"/>
      <c r="E873" s="8" t="s">
        <v>15</v>
      </c>
      <c r="F873" s="103">
        <f t="shared" si="25"/>
        <v>227.51000000000002</v>
      </c>
      <c r="G873" s="103">
        <f t="shared" si="25"/>
        <v>73.5</v>
      </c>
      <c r="H873" s="45"/>
    </row>
    <row r="874" spans="1:8" x14ac:dyDescent="0.3">
      <c r="A874" s="52"/>
      <c r="B874" s="127"/>
      <c r="C874" s="18"/>
      <c r="D874" s="19"/>
      <c r="E874" s="11" t="s">
        <v>16</v>
      </c>
      <c r="F874" s="103">
        <f t="shared" si="25"/>
        <v>0</v>
      </c>
      <c r="G874" s="103">
        <f t="shared" si="25"/>
        <v>1151.7</v>
      </c>
      <c r="H874" s="45"/>
    </row>
    <row r="875" spans="1:8" x14ac:dyDescent="0.3">
      <c r="A875" s="52"/>
      <c r="B875" s="127"/>
      <c r="C875" s="18"/>
      <c r="D875" s="19"/>
      <c r="E875" s="8" t="s">
        <v>15</v>
      </c>
      <c r="F875" s="103">
        <f t="shared" si="25"/>
        <v>0</v>
      </c>
      <c r="G875" s="103">
        <f t="shared" si="25"/>
        <v>16.7</v>
      </c>
      <c r="H875" s="45"/>
    </row>
    <row r="876" spans="1:8" x14ac:dyDescent="0.3">
      <c r="A876" s="52"/>
      <c r="B876" s="127"/>
      <c r="C876" s="18"/>
      <c r="D876" s="19"/>
      <c r="E876" s="11" t="s">
        <v>17</v>
      </c>
      <c r="F876" s="20">
        <f t="shared" si="25"/>
        <v>0</v>
      </c>
      <c r="G876" s="104">
        <f t="shared" si="25"/>
        <v>0</v>
      </c>
      <c r="H876" s="45"/>
    </row>
    <row r="877" spans="1:8" x14ac:dyDescent="0.3">
      <c r="A877" s="52"/>
      <c r="B877" s="127"/>
      <c r="C877" s="18"/>
      <c r="D877" s="19"/>
      <c r="E877" s="8" t="s">
        <v>15</v>
      </c>
      <c r="F877" s="20">
        <f t="shared" si="25"/>
        <v>0</v>
      </c>
      <c r="G877" s="104">
        <f t="shared" si="25"/>
        <v>0</v>
      </c>
      <c r="H877" s="45"/>
    </row>
    <row r="878" spans="1:8" ht="27.6" x14ac:dyDescent="0.3">
      <c r="A878" s="52"/>
      <c r="B878" s="127"/>
      <c r="C878" s="18"/>
      <c r="D878" s="19"/>
      <c r="E878" s="11" t="s">
        <v>18</v>
      </c>
      <c r="F878" s="20">
        <f t="shared" si="25"/>
        <v>0</v>
      </c>
      <c r="G878" s="104">
        <f t="shared" si="25"/>
        <v>0</v>
      </c>
      <c r="H878" s="45"/>
    </row>
    <row r="879" spans="1:8" x14ac:dyDescent="0.3">
      <c r="A879" s="52"/>
      <c r="B879" s="127"/>
      <c r="C879" s="18"/>
      <c r="D879" s="19"/>
      <c r="E879" s="8" t="s">
        <v>15</v>
      </c>
      <c r="F879" s="20">
        <f t="shared" si="25"/>
        <v>0</v>
      </c>
      <c r="G879" s="104">
        <f t="shared" si="25"/>
        <v>0</v>
      </c>
      <c r="H879" s="45"/>
    </row>
    <row r="880" spans="1:8" x14ac:dyDescent="0.3">
      <c r="A880" s="52"/>
      <c r="B880" s="127"/>
      <c r="C880" s="18"/>
      <c r="D880" s="19"/>
      <c r="E880" s="11" t="s">
        <v>19</v>
      </c>
      <c r="F880" s="20">
        <f t="shared" si="25"/>
        <v>0</v>
      </c>
      <c r="G880" s="104">
        <f t="shared" si="25"/>
        <v>969.74</v>
      </c>
      <c r="H880" s="45"/>
    </row>
    <row r="881" spans="1:8" x14ac:dyDescent="0.3">
      <c r="A881" s="52"/>
      <c r="B881" s="127"/>
      <c r="C881" s="18"/>
      <c r="D881" s="19"/>
      <c r="E881" s="8" t="s">
        <v>15</v>
      </c>
      <c r="F881" s="20">
        <f t="shared" si="25"/>
        <v>0</v>
      </c>
      <c r="G881" s="20">
        <f t="shared" si="25"/>
        <v>365.35</v>
      </c>
      <c r="H881" s="45"/>
    </row>
    <row r="882" spans="1:8" ht="27.6" x14ac:dyDescent="0.3">
      <c r="A882" s="52"/>
      <c r="B882" s="127"/>
      <c r="C882" s="18"/>
      <c r="D882" s="19"/>
      <c r="E882" s="11" t="s">
        <v>48</v>
      </c>
      <c r="F882" s="20">
        <f t="shared" si="25"/>
        <v>303.52</v>
      </c>
      <c r="G882" s="20">
        <f t="shared" si="25"/>
        <v>53947.82</v>
      </c>
      <c r="H882" s="45"/>
    </row>
    <row r="883" spans="1:8" x14ac:dyDescent="0.3">
      <c r="A883" s="52"/>
      <c r="B883" s="127"/>
      <c r="C883" s="21"/>
      <c r="D883" s="22"/>
      <c r="E883" s="23" t="s">
        <v>15</v>
      </c>
      <c r="F883" s="24">
        <f t="shared" si="25"/>
        <v>152.61000000000001</v>
      </c>
      <c r="G883" s="24">
        <f t="shared" si="25"/>
        <v>458.9</v>
      </c>
      <c r="H883" s="51"/>
    </row>
    <row r="884" spans="1:8" ht="16.5" customHeight="1" x14ac:dyDescent="0.3">
      <c r="A884" s="329" t="s">
        <v>140</v>
      </c>
      <c r="B884" s="329"/>
      <c r="C884" s="329"/>
      <c r="D884" s="329"/>
      <c r="E884" s="329"/>
      <c r="F884" s="329"/>
      <c r="G884" s="329"/>
      <c r="H884" s="329"/>
    </row>
    <row r="885" spans="1:8" ht="15.75" customHeight="1" x14ac:dyDescent="0.3">
      <c r="A885" s="333" t="s">
        <v>141</v>
      </c>
      <c r="B885" s="360" t="s">
        <v>142</v>
      </c>
      <c r="C885" s="330" t="s">
        <v>143</v>
      </c>
      <c r="D885" s="331"/>
      <c r="E885" s="5" t="s">
        <v>14</v>
      </c>
      <c r="F885" s="17">
        <v>22763</v>
      </c>
      <c r="G885" s="17">
        <v>0</v>
      </c>
      <c r="H885" s="7"/>
    </row>
    <row r="886" spans="1:8" x14ac:dyDescent="0.3">
      <c r="A886" s="333"/>
      <c r="B886" s="360"/>
      <c r="C886" s="330"/>
      <c r="D886" s="331"/>
      <c r="E886" s="8" t="s">
        <v>15</v>
      </c>
      <c r="F886" s="20">
        <v>4269.8</v>
      </c>
      <c r="G886" s="20">
        <v>0</v>
      </c>
      <c r="H886" s="10"/>
    </row>
    <row r="887" spans="1:8" x14ac:dyDescent="0.3">
      <c r="A887" s="333"/>
      <c r="B887" s="360"/>
      <c r="C887" s="330"/>
      <c r="D887" s="331"/>
      <c r="E887" s="11" t="s">
        <v>16</v>
      </c>
      <c r="F887" s="20">
        <v>6276</v>
      </c>
      <c r="G887" s="20">
        <v>0</v>
      </c>
      <c r="H887" s="10"/>
    </row>
    <row r="888" spans="1:8" x14ac:dyDescent="0.3">
      <c r="A888" s="333"/>
      <c r="B888" s="360"/>
      <c r="C888" s="330"/>
      <c r="D888" s="331"/>
      <c r="E888" s="8" t="s">
        <v>15</v>
      </c>
      <c r="F888" s="20">
        <v>1046</v>
      </c>
      <c r="G888" s="20">
        <v>0</v>
      </c>
      <c r="H888" s="10"/>
    </row>
    <row r="889" spans="1:8" x14ac:dyDescent="0.3">
      <c r="A889" s="333"/>
      <c r="B889" s="360"/>
      <c r="C889" s="330"/>
      <c r="D889" s="331"/>
      <c r="E889" s="11" t="s">
        <v>17</v>
      </c>
      <c r="F889" s="20">
        <v>1.2</v>
      </c>
      <c r="G889" s="20">
        <v>0</v>
      </c>
      <c r="H889" s="10"/>
    </row>
    <row r="890" spans="1:8" x14ac:dyDescent="0.3">
      <c r="A890" s="333"/>
      <c r="B890" s="360"/>
      <c r="C890" s="330"/>
      <c r="D890" s="331"/>
      <c r="E890" s="8" t="s">
        <v>15</v>
      </c>
      <c r="F890" s="20">
        <v>0.2</v>
      </c>
      <c r="G890" s="20">
        <v>0</v>
      </c>
      <c r="H890" s="10"/>
    </row>
    <row r="891" spans="1:8" ht="27.6" x14ac:dyDescent="0.3">
      <c r="A891" s="333"/>
      <c r="B891" s="360"/>
      <c r="C891" s="330"/>
      <c r="D891" s="331"/>
      <c r="E891" s="11" t="s">
        <v>18</v>
      </c>
      <c r="F891" s="20">
        <v>0</v>
      </c>
      <c r="G891" s="20">
        <v>0</v>
      </c>
      <c r="H891" s="10"/>
    </row>
    <row r="892" spans="1:8" x14ac:dyDescent="0.3">
      <c r="A892" s="333"/>
      <c r="B892" s="360"/>
      <c r="C892" s="330"/>
      <c r="D892" s="331"/>
      <c r="E892" s="8" t="s">
        <v>15</v>
      </c>
      <c r="F892" s="20">
        <v>0</v>
      </c>
      <c r="G892" s="20">
        <v>0</v>
      </c>
      <c r="H892" s="10"/>
    </row>
    <row r="893" spans="1:8" x14ac:dyDescent="0.3">
      <c r="A893" s="333"/>
      <c r="B893" s="360"/>
      <c r="C893" s="330"/>
      <c r="D893" s="331"/>
      <c r="E893" s="11" t="s">
        <v>19</v>
      </c>
      <c r="F893" s="20">
        <v>0</v>
      </c>
      <c r="G893" s="20">
        <v>0</v>
      </c>
      <c r="H893" s="10"/>
    </row>
    <row r="894" spans="1:8" x14ac:dyDescent="0.3">
      <c r="A894" s="333"/>
      <c r="B894" s="360"/>
      <c r="C894" s="330"/>
      <c r="D894" s="331"/>
      <c r="E894" s="8" t="s">
        <v>15</v>
      </c>
      <c r="F894" s="20">
        <v>0</v>
      </c>
      <c r="G894" s="20">
        <v>0</v>
      </c>
      <c r="H894" s="10"/>
    </row>
    <row r="895" spans="1:8" x14ac:dyDescent="0.3">
      <c r="A895" s="333"/>
      <c r="B895" s="360"/>
      <c r="C895" s="330"/>
      <c r="D895" s="331"/>
      <c r="E895" s="11" t="s">
        <v>20</v>
      </c>
      <c r="F895" s="20">
        <f>F885+F887+F889+F891+F893</f>
        <v>29040.2</v>
      </c>
      <c r="G895" s="20">
        <f>G885+G887+G889+G891+G893</f>
        <v>0</v>
      </c>
      <c r="H895" s="10"/>
    </row>
    <row r="896" spans="1:8" x14ac:dyDescent="0.3">
      <c r="A896" s="333"/>
      <c r="B896" s="360"/>
      <c r="C896" s="330"/>
      <c r="D896" s="331"/>
      <c r="E896" s="12" t="s">
        <v>15</v>
      </c>
      <c r="F896" s="121">
        <f>F886+F888+F890+F892+F894</f>
        <v>5316</v>
      </c>
      <c r="G896" s="121">
        <f>G886+G888+G890+G892+G894</f>
        <v>0</v>
      </c>
      <c r="H896" s="14"/>
    </row>
    <row r="897" spans="1:8" x14ac:dyDescent="0.3">
      <c r="A897" s="333"/>
      <c r="B897" s="360"/>
      <c r="C897" s="15"/>
      <c r="D897" s="16"/>
      <c r="E897" s="5" t="s">
        <v>14</v>
      </c>
      <c r="F897" s="128">
        <f t="shared" ref="F897:G920" si="26">F885</f>
        <v>22763</v>
      </c>
      <c r="G897" s="128">
        <f t="shared" si="26"/>
        <v>0</v>
      </c>
      <c r="H897" s="42"/>
    </row>
    <row r="898" spans="1:8" x14ac:dyDescent="0.3">
      <c r="A898" s="333"/>
      <c r="B898" s="360"/>
      <c r="C898" s="18"/>
      <c r="D898" s="19"/>
      <c r="E898" s="8" t="s">
        <v>15</v>
      </c>
      <c r="F898" s="104">
        <f t="shared" si="26"/>
        <v>4269.8</v>
      </c>
      <c r="G898" s="104">
        <f t="shared" si="26"/>
        <v>0</v>
      </c>
      <c r="H898" s="45"/>
    </row>
    <row r="899" spans="1:8" x14ac:dyDescent="0.3">
      <c r="A899" s="333"/>
      <c r="B899" s="360"/>
      <c r="C899" s="18"/>
      <c r="D899" s="19"/>
      <c r="E899" s="11" t="s">
        <v>16</v>
      </c>
      <c r="F899" s="104">
        <f t="shared" si="26"/>
        <v>6276</v>
      </c>
      <c r="G899" s="104">
        <f t="shared" si="26"/>
        <v>0</v>
      </c>
      <c r="H899" s="45"/>
    </row>
    <row r="900" spans="1:8" x14ac:dyDescent="0.3">
      <c r="A900" s="333"/>
      <c r="B900" s="360"/>
      <c r="C900" s="18"/>
      <c r="D900" s="19"/>
      <c r="E900" s="8" t="s">
        <v>15</v>
      </c>
      <c r="F900" s="104">
        <f t="shared" si="26"/>
        <v>1046</v>
      </c>
      <c r="G900" s="104">
        <f t="shared" si="26"/>
        <v>0</v>
      </c>
      <c r="H900" s="45"/>
    </row>
    <row r="901" spans="1:8" x14ac:dyDescent="0.3">
      <c r="A901" s="333"/>
      <c r="B901" s="360"/>
      <c r="C901" s="18"/>
      <c r="D901" s="19"/>
      <c r="E901" s="11" t="s">
        <v>17</v>
      </c>
      <c r="F901" s="104">
        <f t="shared" si="26"/>
        <v>1.2</v>
      </c>
      <c r="G901" s="104">
        <f t="shared" si="26"/>
        <v>0</v>
      </c>
      <c r="H901" s="45"/>
    </row>
    <row r="902" spans="1:8" x14ac:dyDescent="0.3">
      <c r="A902" s="333"/>
      <c r="B902" s="360"/>
      <c r="C902" s="18"/>
      <c r="D902" s="19"/>
      <c r="E902" s="8" t="s">
        <v>15</v>
      </c>
      <c r="F902" s="104">
        <f t="shared" si="26"/>
        <v>0.2</v>
      </c>
      <c r="G902" s="104">
        <f t="shared" si="26"/>
        <v>0</v>
      </c>
      <c r="H902" s="45"/>
    </row>
    <row r="903" spans="1:8" ht="27.6" x14ac:dyDescent="0.3">
      <c r="A903" s="333"/>
      <c r="B903" s="360"/>
      <c r="C903" s="18"/>
      <c r="D903" s="19"/>
      <c r="E903" s="11" t="s">
        <v>18</v>
      </c>
      <c r="F903" s="104">
        <f t="shared" si="26"/>
        <v>0</v>
      </c>
      <c r="G903" s="104">
        <f t="shared" si="26"/>
        <v>0</v>
      </c>
      <c r="H903" s="45"/>
    </row>
    <row r="904" spans="1:8" x14ac:dyDescent="0.3">
      <c r="A904" s="333"/>
      <c r="B904" s="360"/>
      <c r="C904" s="18"/>
      <c r="D904" s="19"/>
      <c r="E904" s="8" t="s">
        <v>15</v>
      </c>
      <c r="F904" s="104">
        <f t="shared" si="26"/>
        <v>0</v>
      </c>
      <c r="G904" s="104">
        <f t="shared" si="26"/>
        <v>0</v>
      </c>
      <c r="H904" s="45"/>
    </row>
    <row r="905" spans="1:8" x14ac:dyDescent="0.3">
      <c r="A905" s="333"/>
      <c r="B905" s="360"/>
      <c r="C905" s="18"/>
      <c r="D905" s="19"/>
      <c r="E905" s="11" t="s">
        <v>19</v>
      </c>
      <c r="F905" s="104">
        <f t="shared" si="26"/>
        <v>0</v>
      </c>
      <c r="G905" s="104">
        <f t="shared" si="26"/>
        <v>0</v>
      </c>
      <c r="H905" s="45"/>
    </row>
    <row r="906" spans="1:8" x14ac:dyDescent="0.3">
      <c r="A906" s="333"/>
      <c r="B906" s="360"/>
      <c r="C906" s="18"/>
      <c r="D906" s="19"/>
      <c r="E906" s="8" t="s">
        <v>15</v>
      </c>
      <c r="F906" s="104">
        <f t="shared" si="26"/>
        <v>0</v>
      </c>
      <c r="G906" s="104">
        <f t="shared" si="26"/>
        <v>0</v>
      </c>
      <c r="H906" s="45"/>
    </row>
    <row r="907" spans="1:8" ht="27.6" x14ac:dyDescent="0.3">
      <c r="A907" s="333"/>
      <c r="B907" s="360"/>
      <c r="C907" s="18"/>
      <c r="D907" s="19"/>
      <c r="E907" s="11" t="s">
        <v>21</v>
      </c>
      <c r="F907" s="104">
        <f t="shared" si="26"/>
        <v>29040.2</v>
      </c>
      <c r="G907" s="104">
        <f t="shared" si="26"/>
        <v>0</v>
      </c>
      <c r="H907" s="45"/>
    </row>
    <row r="908" spans="1:8" x14ac:dyDescent="0.3">
      <c r="A908" s="333"/>
      <c r="B908" s="360"/>
      <c r="C908" s="21"/>
      <c r="D908" s="22"/>
      <c r="E908" s="23" t="s">
        <v>15</v>
      </c>
      <c r="F908" s="105">
        <f t="shared" si="26"/>
        <v>5316</v>
      </c>
      <c r="G908" s="105">
        <f t="shared" si="26"/>
        <v>0</v>
      </c>
      <c r="H908" s="51"/>
    </row>
    <row r="909" spans="1:8" x14ac:dyDescent="0.3">
      <c r="A909" s="129"/>
      <c r="B909" s="130"/>
      <c r="C909" s="88"/>
      <c r="D909" s="131"/>
      <c r="E909" s="27" t="s">
        <v>14</v>
      </c>
      <c r="F909" s="132">
        <f t="shared" si="26"/>
        <v>22763</v>
      </c>
      <c r="G909" s="132">
        <f t="shared" si="26"/>
        <v>0</v>
      </c>
      <c r="H909" s="90"/>
    </row>
    <row r="910" spans="1:8" x14ac:dyDescent="0.3">
      <c r="A910" s="52"/>
      <c r="B910" s="127"/>
      <c r="C910" s="18"/>
      <c r="D910" s="19"/>
      <c r="E910" s="8" t="s">
        <v>15</v>
      </c>
      <c r="F910" s="103">
        <f t="shared" si="26"/>
        <v>4269.8</v>
      </c>
      <c r="G910" s="103">
        <f t="shared" si="26"/>
        <v>0</v>
      </c>
      <c r="H910" s="10"/>
    </row>
    <row r="911" spans="1:8" x14ac:dyDescent="0.3">
      <c r="A911" s="52"/>
      <c r="B911" s="127"/>
      <c r="C911" s="18"/>
      <c r="D911" s="19"/>
      <c r="E911" s="11" t="s">
        <v>16</v>
      </c>
      <c r="F911" s="103">
        <f t="shared" si="26"/>
        <v>6276</v>
      </c>
      <c r="G911" s="103">
        <f t="shared" si="26"/>
        <v>0</v>
      </c>
      <c r="H911" s="10"/>
    </row>
    <row r="912" spans="1:8" x14ac:dyDescent="0.3">
      <c r="A912" s="52"/>
      <c r="B912" s="127"/>
      <c r="C912" s="18"/>
      <c r="D912" s="19"/>
      <c r="E912" s="8" t="s">
        <v>15</v>
      </c>
      <c r="F912" s="103">
        <f t="shared" si="26"/>
        <v>1046</v>
      </c>
      <c r="G912" s="103">
        <f t="shared" si="26"/>
        <v>0</v>
      </c>
      <c r="H912" s="10"/>
    </row>
    <row r="913" spans="1:8" x14ac:dyDescent="0.3">
      <c r="A913" s="52"/>
      <c r="B913" s="127"/>
      <c r="C913" s="18"/>
      <c r="D913" s="19"/>
      <c r="E913" s="11" t="s">
        <v>17</v>
      </c>
      <c r="F913" s="20">
        <f t="shared" si="26"/>
        <v>1.2</v>
      </c>
      <c r="G913" s="104">
        <f t="shared" si="26"/>
        <v>0</v>
      </c>
      <c r="H913" s="10"/>
    </row>
    <row r="914" spans="1:8" x14ac:dyDescent="0.3">
      <c r="A914" s="52"/>
      <c r="B914" s="127"/>
      <c r="C914" s="18"/>
      <c r="D914" s="19"/>
      <c r="E914" s="8" t="s">
        <v>15</v>
      </c>
      <c r="F914" s="20">
        <f t="shared" si="26"/>
        <v>0.2</v>
      </c>
      <c r="G914" s="104">
        <f t="shared" si="26"/>
        <v>0</v>
      </c>
      <c r="H914" s="10"/>
    </row>
    <row r="915" spans="1:8" ht="27.6" x14ac:dyDescent="0.3">
      <c r="A915" s="52"/>
      <c r="B915" s="127"/>
      <c r="C915" s="18"/>
      <c r="D915" s="19"/>
      <c r="E915" s="11" t="s">
        <v>18</v>
      </c>
      <c r="F915" s="20">
        <f t="shared" si="26"/>
        <v>0</v>
      </c>
      <c r="G915" s="104">
        <f t="shared" si="26"/>
        <v>0</v>
      </c>
      <c r="H915" s="10"/>
    </row>
    <row r="916" spans="1:8" x14ac:dyDescent="0.3">
      <c r="A916" s="52"/>
      <c r="B916" s="127"/>
      <c r="C916" s="18"/>
      <c r="D916" s="19"/>
      <c r="E916" s="8" t="s">
        <v>15</v>
      </c>
      <c r="F916" s="20">
        <f t="shared" si="26"/>
        <v>0</v>
      </c>
      <c r="G916" s="104">
        <f t="shared" si="26"/>
        <v>0</v>
      </c>
      <c r="H916" s="10"/>
    </row>
    <row r="917" spans="1:8" x14ac:dyDescent="0.3">
      <c r="A917" s="52"/>
      <c r="B917" s="127"/>
      <c r="C917" s="18"/>
      <c r="D917" s="19"/>
      <c r="E917" s="11" t="s">
        <v>19</v>
      </c>
      <c r="F917" s="20">
        <f t="shared" si="26"/>
        <v>0</v>
      </c>
      <c r="G917" s="104">
        <f t="shared" si="26"/>
        <v>0</v>
      </c>
      <c r="H917" s="10"/>
    </row>
    <row r="918" spans="1:8" x14ac:dyDescent="0.3">
      <c r="A918" s="52"/>
      <c r="B918" s="127"/>
      <c r="C918" s="18"/>
      <c r="D918" s="19"/>
      <c r="E918" s="8" t="s">
        <v>15</v>
      </c>
      <c r="F918" s="20">
        <f t="shared" si="26"/>
        <v>0</v>
      </c>
      <c r="G918" s="104">
        <f t="shared" si="26"/>
        <v>0</v>
      </c>
      <c r="H918" s="10"/>
    </row>
    <row r="919" spans="1:8" ht="27.6" x14ac:dyDescent="0.3">
      <c r="A919" s="52"/>
      <c r="B919" s="127"/>
      <c r="C919" s="18"/>
      <c r="D919" s="19"/>
      <c r="E919" s="11" t="s">
        <v>48</v>
      </c>
      <c r="F919" s="20">
        <f t="shared" si="26"/>
        <v>29040.2</v>
      </c>
      <c r="G919" s="104">
        <f t="shared" si="26"/>
        <v>0</v>
      </c>
      <c r="H919" s="10"/>
    </row>
    <row r="920" spans="1:8" x14ac:dyDescent="0.3">
      <c r="A920" s="52"/>
      <c r="B920" s="127"/>
      <c r="C920" s="21"/>
      <c r="D920" s="22"/>
      <c r="E920" s="23" t="s">
        <v>15</v>
      </c>
      <c r="F920" s="24">
        <f t="shared" si="26"/>
        <v>5316</v>
      </c>
      <c r="G920" s="105">
        <f t="shared" si="26"/>
        <v>0</v>
      </c>
      <c r="H920" s="25"/>
    </row>
    <row r="921" spans="1:8" ht="16.5" customHeight="1" x14ac:dyDescent="0.3">
      <c r="A921" s="329" t="s">
        <v>144</v>
      </c>
      <c r="B921" s="329"/>
      <c r="C921" s="329"/>
      <c r="D921" s="329"/>
      <c r="E921" s="329"/>
      <c r="F921" s="329"/>
      <c r="G921" s="329"/>
      <c r="H921" s="329"/>
    </row>
    <row r="922" spans="1:8" ht="15.75" customHeight="1" x14ac:dyDescent="0.3">
      <c r="A922" s="333" t="s">
        <v>145</v>
      </c>
      <c r="B922" s="333" t="s">
        <v>146</v>
      </c>
      <c r="C922" s="349" t="s">
        <v>147</v>
      </c>
      <c r="D922" s="361" t="s">
        <v>148</v>
      </c>
      <c r="E922" s="11" t="s">
        <v>14</v>
      </c>
      <c r="F922" s="20">
        <v>0</v>
      </c>
      <c r="G922" s="20">
        <v>0</v>
      </c>
      <c r="H922" s="29"/>
    </row>
    <row r="923" spans="1:8" x14ac:dyDescent="0.3">
      <c r="A923" s="333"/>
      <c r="B923" s="333"/>
      <c r="C923" s="349"/>
      <c r="D923" s="361"/>
      <c r="E923" s="8" t="s">
        <v>15</v>
      </c>
      <c r="F923" s="20">
        <v>0</v>
      </c>
      <c r="G923" s="20">
        <v>0</v>
      </c>
      <c r="H923" s="29"/>
    </row>
    <row r="924" spans="1:8" ht="409.6" x14ac:dyDescent="0.3">
      <c r="A924" s="333"/>
      <c r="B924" s="333"/>
      <c r="C924" s="349"/>
      <c r="D924" s="361"/>
      <c r="E924" s="11" t="s">
        <v>16</v>
      </c>
      <c r="F924" s="20">
        <v>0</v>
      </c>
      <c r="G924" s="20">
        <v>20.3</v>
      </c>
      <c r="H924" s="35" t="s">
        <v>149</v>
      </c>
    </row>
    <row r="925" spans="1:8" ht="46.8" x14ac:dyDescent="0.3">
      <c r="A925" s="333"/>
      <c r="B925" s="333"/>
      <c r="C925" s="349"/>
      <c r="D925" s="361"/>
      <c r="E925" s="8" t="s">
        <v>15</v>
      </c>
      <c r="F925" s="20">
        <v>0</v>
      </c>
      <c r="G925" s="20">
        <v>3.28</v>
      </c>
      <c r="H925" s="133" t="s">
        <v>150</v>
      </c>
    </row>
    <row r="926" spans="1:8" x14ac:dyDescent="0.3">
      <c r="A926" s="333"/>
      <c r="B926" s="333"/>
      <c r="C926" s="349"/>
      <c r="D926" s="361"/>
      <c r="E926" s="11" t="s">
        <v>17</v>
      </c>
      <c r="F926" s="20">
        <v>0</v>
      </c>
      <c r="G926" s="20">
        <v>0</v>
      </c>
      <c r="H926" s="29"/>
    </row>
    <row r="927" spans="1:8" x14ac:dyDescent="0.3">
      <c r="A927" s="333"/>
      <c r="B927" s="333"/>
      <c r="C927" s="349"/>
      <c r="D927" s="361"/>
      <c r="E927" s="8" t="s">
        <v>15</v>
      </c>
      <c r="F927" s="20">
        <v>0</v>
      </c>
      <c r="G927" s="20">
        <v>0</v>
      </c>
      <c r="H927" s="29"/>
    </row>
    <row r="928" spans="1:8" ht="27.6" x14ac:dyDescent="0.3">
      <c r="A928" s="333"/>
      <c r="B928" s="333"/>
      <c r="C928" s="349"/>
      <c r="D928" s="361"/>
      <c r="E928" s="11" t="s">
        <v>18</v>
      </c>
      <c r="F928" s="20">
        <v>0</v>
      </c>
      <c r="G928" s="20">
        <v>0</v>
      </c>
      <c r="H928" s="29"/>
    </row>
    <row r="929" spans="1:8" x14ac:dyDescent="0.3">
      <c r="A929" s="333"/>
      <c r="B929" s="333"/>
      <c r="C929" s="349"/>
      <c r="D929" s="361"/>
      <c r="E929" s="8" t="s">
        <v>15</v>
      </c>
      <c r="F929" s="20">
        <v>0</v>
      </c>
      <c r="G929" s="104">
        <v>0</v>
      </c>
      <c r="H929" s="44"/>
    </row>
    <row r="930" spans="1:8" x14ac:dyDescent="0.3">
      <c r="A930" s="333"/>
      <c r="B930" s="333"/>
      <c r="C930" s="349"/>
      <c r="D930" s="361"/>
      <c r="E930" s="11" t="s">
        <v>19</v>
      </c>
      <c r="F930" s="20">
        <v>0</v>
      </c>
      <c r="G930" s="104">
        <v>0</v>
      </c>
      <c r="H930" s="44"/>
    </row>
    <row r="931" spans="1:8" x14ac:dyDescent="0.3">
      <c r="A931" s="333"/>
      <c r="B931" s="333"/>
      <c r="C931" s="349"/>
      <c r="D931" s="361"/>
      <c r="E931" s="8" t="s">
        <v>15</v>
      </c>
      <c r="F931" s="20">
        <v>0</v>
      </c>
      <c r="G931" s="104">
        <v>0</v>
      </c>
      <c r="H931" s="44"/>
    </row>
    <row r="932" spans="1:8" x14ac:dyDescent="0.3">
      <c r="A932" s="333"/>
      <c r="B932" s="333"/>
      <c r="C932" s="349"/>
      <c r="D932" s="361"/>
      <c r="E932" s="11" t="s">
        <v>20</v>
      </c>
      <c r="F932" s="20">
        <v>0</v>
      </c>
      <c r="G932" s="104">
        <v>20.3</v>
      </c>
      <c r="H932" s="44"/>
    </row>
    <row r="933" spans="1:8" x14ac:dyDescent="0.3">
      <c r="A933" s="333"/>
      <c r="B933" s="333"/>
      <c r="C933" s="349"/>
      <c r="D933" s="361"/>
      <c r="E933" s="12" t="s">
        <v>15</v>
      </c>
      <c r="F933" s="121">
        <v>0</v>
      </c>
      <c r="G933" s="134">
        <v>3.28</v>
      </c>
      <c r="H933" s="47"/>
    </row>
    <row r="934" spans="1:8" x14ac:dyDescent="0.3">
      <c r="A934" s="333"/>
      <c r="B934" s="333"/>
      <c r="C934" s="15"/>
      <c r="D934" s="16"/>
      <c r="E934" s="5" t="s">
        <v>14</v>
      </c>
      <c r="F934" s="17">
        <f t="shared" ref="F934:G945" si="27">F922</f>
        <v>0</v>
      </c>
      <c r="G934" s="128">
        <f t="shared" si="27"/>
        <v>0</v>
      </c>
      <c r="H934" s="42"/>
    </row>
    <row r="935" spans="1:8" x14ac:dyDescent="0.3">
      <c r="A935" s="333"/>
      <c r="B935" s="333"/>
      <c r="C935" s="18"/>
      <c r="D935" s="19"/>
      <c r="E935" s="8" t="s">
        <v>15</v>
      </c>
      <c r="F935" s="20">
        <f t="shared" si="27"/>
        <v>0</v>
      </c>
      <c r="G935" s="104">
        <f t="shared" si="27"/>
        <v>0</v>
      </c>
      <c r="H935" s="45"/>
    </row>
    <row r="936" spans="1:8" x14ac:dyDescent="0.3">
      <c r="A936" s="333"/>
      <c r="B936" s="333"/>
      <c r="C936" s="18"/>
      <c r="D936" s="19"/>
      <c r="E936" s="11" t="s">
        <v>16</v>
      </c>
      <c r="F936" s="20">
        <f t="shared" si="27"/>
        <v>0</v>
      </c>
      <c r="G936" s="104">
        <f t="shared" si="27"/>
        <v>20.3</v>
      </c>
      <c r="H936" s="45"/>
    </row>
    <row r="937" spans="1:8" x14ac:dyDescent="0.3">
      <c r="A937" s="333"/>
      <c r="B937" s="333"/>
      <c r="C937" s="18"/>
      <c r="D937" s="19"/>
      <c r="E937" s="8" t="s">
        <v>15</v>
      </c>
      <c r="F937" s="20">
        <f t="shared" si="27"/>
        <v>0</v>
      </c>
      <c r="G937" s="104">
        <f t="shared" si="27"/>
        <v>3.28</v>
      </c>
      <c r="H937" s="45"/>
    </row>
    <row r="938" spans="1:8" x14ac:dyDescent="0.3">
      <c r="A938" s="333"/>
      <c r="B938" s="333"/>
      <c r="C938" s="18"/>
      <c r="D938" s="19"/>
      <c r="E938" s="11" t="s">
        <v>17</v>
      </c>
      <c r="F938" s="20">
        <f t="shared" si="27"/>
        <v>0</v>
      </c>
      <c r="G938" s="104">
        <f t="shared" si="27"/>
        <v>0</v>
      </c>
      <c r="H938" s="45"/>
    </row>
    <row r="939" spans="1:8" x14ac:dyDescent="0.3">
      <c r="A939" s="333"/>
      <c r="B939" s="333"/>
      <c r="C939" s="18"/>
      <c r="D939" s="19"/>
      <c r="E939" s="8" t="s">
        <v>15</v>
      </c>
      <c r="F939" s="20">
        <f t="shared" si="27"/>
        <v>0</v>
      </c>
      <c r="G939" s="104">
        <f t="shared" si="27"/>
        <v>0</v>
      </c>
      <c r="H939" s="45"/>
    </row>
    <row r="940" spans="1:8" ht="27.6" x14ac:dyDescent="0.3">
      <c r="A940" s="333"/>
      <c r="B940" s="333"/>
      <c r="C940" s="18"/>
      <c r="D940" s="19"/>
      <c r="E940" s="11" t="s">
        <v>18</v>
      </c>
      <c r="F940" s="20">
        <f t="shared" si="27"/>
        <v>0</v>
      </c>
      <c r="G940" s="104">
        <f t="shared" si="27"/>
        <v>0</v>
      </c>
      <c r="H940" s="45"/>
    </row>
    <row r="941" spans="1:8" x14ac:dyDescent="0.3">
      <c r="A941" s="333"/>
      <c r="B941" s="333"/>
      <c r="C941" s="18"/>
      <c r="D941" s="19"/>
      <c r="E941" s="8" t="s">
        <v>15</v>
      </c>
      <c r="F941" s="20">
        <f t="shared" si="27"/>
        <v>0</v>
      </c>
      <c r="G941" s="104">
        <f t="shared" si="27"/>
        <v>0</v>
      </c>
      <c r="H941" s="45"/>
    </row>
    <row r="942" spans="1:8" x14ac:dyDescent="0.3">
      <c r="A942" s="333"/>
      <c r="B942" s="333"/>
      <c r="C942" s="18"/>
      <c r="D942" s="19"/>
      <c r="E942" s="11" t="s">
        <v>19</v>
      </c>
      <c r="F942" s="20">
        <f t="shared" si="27"/>
        <v>0</v>
      </c>
      <c r="G942" s="104">
        <f t="shared" si="27"/>
        <v>0</v>
      </c>
      <c r="H942" s="45"/>
    </row>
    <row r="943" spans="1:8" x14ac:dyDescent="0.3">
      <c r="A943" s="333"/>
      <c r="B943" s="333"/>
      <c r="C943" s="18"/>
      <c r="D943" s="19"/>
      <c r="E943" s="8" t="s">
        <v>15</v>
      </c>
      <c r="F943" s="20">
        <f t="shared" si="27"/>
        <v>0</v>
      </c>
      <c r="G943" s="104">
        <f t="shared" si="27"/>
        <v>0</v>
      </c>
      <c r="H943" s="45"/>
    </row>
    <row r="944" spans="1:8" ht="27.6" x14ac:dyDescent="0.3">
      <c r="A944" s="333"/>
      <c r="B944" s="333"/>
      <c r="C944" s="18"/>
      <c r="D944" s="19"/>
      <c r="E944" s="11" t="s">
        <v>21</v>
      </c>
      <c r="F944" s="20">
        <f t="shared" si="27"/>
        <v>0</v>
      </c>
      <c r="G944" s="104">
        <f t="shared" si="27"/>
        <v>20.3</v>
      </c>
      <c r="H944" s="45"/>
    </row>
    <row r="945" spans="1:8" x14ac:dyDescent="0.3">
      <c r="A945" s="333"/>
      <c r="B945" s="333"/>
      <c r="C945" s="21"/>
      <c r="D945" s="22"/>
      <c r="E945" s="23" t="s">
        <v>15</v>
      </c>
      <c r="F945" s="24">
        <f t="shared" si="27"/>
        <v>0</v>
      </c>
      <c r="G945" s="105">
        <f t="shared" si="27"/>
        <v>3.28</v>
      </c>
      <c r="H945" s="51"/>
    </row>
    <row r="946" spans="1:8" ht="15.75" customHeight="1" x14ac:dyDescent="0.3">
      <c r="A946" s="333" t="s">
        <v>151</v>
      </c>
      <c r="B946" s="333" t="s">
        <v>152</v>
      </c>
      <c r="C946" s="355" t="s">
        <v>153</v>
      </c>
      <c r="D946" s="356" t="s">
        <v>154</v>
      </c>
      <c r="E946" s="5" t="s">
        <v>14</v>
      </c>
      <c r="F946" s="17">
        <v>23.7</v>
      </c>
      <c r="G946" s="128">
        <v>19.8</v>
      </c>
      <c r="H946" s="42"/>
    </row>
    <row r="947" spans="1:8" x14ac:dyDescent="0.3">
      <c r="A947" s="333"/>
      <c r="B947" s="333"/>
      <c r="C947" s="355"/>
      <c r="D947" s="356"/>
      <c r="E947" s="8" t="s">
        <v>15</v>
      </c>
      <c r="F947" s="20">
        <v>3.7</v>
      </c>
      <c r="G947" s="20">
        <v>3.3</v>
      </c>
      <c r="H947" s="10"/>
    </row>
    <row r="948" spans="1:8" x14ac:dyDescent="0.3">
      <c r="A948" s="333"/>
      <c r="B948" s="333"/>
      <c r="C948" s="355"/>
      <c r="D948" s="356"/>
      <c r="E948" s="11" t="s">
        <v>16</v>
      </c>
      <c r="F948" s="20">
        <v>2.8</v>
      </c>
      <c r="G948" s="20">
        <v>2.4</v>
      </c>
      <c r="H948" s="10"/>
    </row>
    <row r="949" spans="1:8" x14ac:dyDescent="0.3">
      <c r="A949" s="333"/>
      <c r="B949" s="333"/>
      <c r="C949" s="355"/>
      <c r="D949" s="356"/>
      <c r="E949" s="8" t="s">
        <v>15</v>
      </c>
      <c r="F949" s="20">
        <v>0.4</v>
      </c>
      <c r="G949" s="20">
        <v>0.4</v>
      </c>
      <c r="H949" s="10"/>
    </row>
    <row r="950" spans="1:8" x14ac:dyDescent="0.3">
      <c r="A950" s="333"/>
      <c r="B950" s="333"/>
      <c r="C950" s="355"/>
      <c r="D950" s="356"/>
      <c r="E950" s="11" t="s">
        <v>17</v>
      </c>
      <c r="F950" s="20">
        <v>0</v>
      </c>
      <c r="G950" s="20">
        <v>0</v>
      </c>
      <c r="H950" s="10"/>
    </row>
    <row r="951" spans="1:8" x14ac:dyDescent="0.3">
      <c r="A951" s="333"/>
      <c r="B951" s="333"/>
      <c r="C951" s="355"/>
      <c r="D951" s="356"/>
      <c r="E951" s="8" t="s">
        <v>15</v>
      </c>
      <c r="F951" s="20">
        <v>0</v>
      </c>
      <c r="G951" s="20">
        <v>0</v>
      </c>
      <c r="H951" s="10"/>
    </row>
    <row r="952" spans="1:8" ht="27.6" x14ac:dyDescent="0.3">
      <c r="A952" s="333"/>
      <c r="B952" s="333"/>
      <c r="C952" s="355"/>
      <c r="D952" s="356"/>
      <c r="E952" s="11" t="s">
        <v>18</v>
      </c>
      <c r="F952" s="20">
        <v>0</v>
      </c>
      <c r="G952" s="20">
        <v>0</v>
      </c>
      <c r="H952" s="10"/>
    </row>
    <row r="953" spans="1:8" x14ac:dyDescent="0.3">
      <c r="A953" s="333"/>
      <c r="B953" s="333"/>
      <c r="C953" s="355"/>
      <c r="D953" s="356"/>
      <c r="E953" s="8" t="s">
        <v>15</v>
      </c>
      <c r="F953" s="20">
        <v>0</v>
      </c>
      <c r="G953" s="20">
        <v>0</v>
      </c>
      <c r="H953" s="10"/>
    </row>
    <row r="954" spans="1:8" x14ac:dyDescent="0.3">
      <c r="A954" s="333"/>
      <c r="B954" s="333"/>
      <c r="C954" s="355"/>
      <c r="D954" s="356"/>
      <c r="E954" s="11" t="s">
        <v>19</v>
      </c>
      <c r="F954" s="20">
        <v>0</v>
      </c>
      <c r="G954" s="20">
        <v>0</v>
      </c>
      <c r="H954" s="10"/>
    </row>
    <row r="955" spans="1:8" x14ac:dyDescent="0.3">
      <c r="A955" s="333"/>
      <c r="B955" s="333"/>
      <c r="C955" s="355"/>
      <c r="D955" s="356"/>
      <c r="E955" s="8" t="s">
        <v>15</v>
      </c>
      <c r="F955" s="20">
        <v>0</v>
      </c>
      <c r="G955" s="20">
        <v>0</v>
      </c>
      <c r="H955" s="10"/>
    </row>
    <row r="956" spans="1:8" x14ac:dyDescent="0.3">
      <c r="A956" s="333"/>
      <c r="B956" s="333"/>
      <c r="C956" s="355"/>
      <c r="D956" s="356"/>
      <c r="E956" s="11" t="s">
        <v>20</v>
      </c>
      <c r="F956" s="20">
        <f>F946+F948+F950+F952+F954</f>
        <v>26.5</v>
      </c>
      <c r="G956" s="20">
        <f>G946+G948+G950+G952+G954</f>
        <v>22.2</v>
      </c>
      <c r="H956" s="10"/>
    </row>
    <row r="957" spans="1:8" x14ac:dyDescent="0.3">
      <c r="A957" s="333"/>
      <c r="B957" s="333"/>
      <c r="C957" s="355"/>
      <c r="D957" s="356"/>
      <c r="E957" s="23" t="s">
        <v>15</v>
      </c>
      <c r="F957" s="24">
        <f>F947+F949+F951+F953+F955</f>
        <v>4.1000000000000005</v>
      </c>
      <c r="G957" s="24">
        <f>G947+G949+G951+G953+G955</f>
        <v>3.6999999999999997</v>
      </c>
      <c r="H957" s="25"/>
    </row>
    <row r="958" spans="1:8" x14ac:dyDescent="0.3">
      <c r="A958" s="333"/>
      <c r="B958" s="333"/>
      <c r="C958" s="40"/>
      <c r="D958" s="16"/>
      <c r="E958" s="5" t="s">
        <v>14</v>
      </c>
      <c r="F958" s="17">
        <f t="shared" ref="F958:G969" si="28">F946</f>
        <v>23.7</v>
      </c>
      <c r="G958" s="17">
        <f t="shared" si="28"/>
        <v>19.8</v>
      </c>
      <c r="H958" s="7"/>
    </row>
    <row r="959" spans="1:8" x14ac:dyDescent="0.3">
      <c r="A959" s="333"/>
      <c r="B959" s="333"/>
      <c r="C959" s="43"/>
      <c r="D959" s="19"/>
      <c r="E959" s="8" t="s">
        <v>15</v>
      </c>
      <c r="F959" s="20">
        <f t="shared" si="28"/>
        <v>3.7</v>
      </c>
      <c r="G959" s="20">
        <f t="shared" si="28"/>
        <v>3.3</v>
      </c>
      <c r="H959" s="10"/>
    </row>
    <row r="960" spans="1:8" x14ac:dyDescent="0.3">
      <c r="A960" s="333"/>
      <c r="B960" s="333"/>
      <c r="C960" s="43"/>
      <c r="D960" s="19"/>
      <c r="E960" s="11" t="s">
        <v>16</v>
      </c>
      <c r="F960" s="20">
        <f t="shared" si="28"/>
        <v>2.8</v>
      </c>
      <c r="G960" s="20">
        <f t="shared" si="28"/>
        <v>2.4</v>
      </c>
      <c r="H960" s="10"/>
    </row>
    <row r="961" spans="1:8" x14ac:dyDescent="0.3">
      <c r="A961" s="333"/>
      <c r="B961" s="333"/>
      <c r="C961" s="43"/>
      <c r="D961" s="19"/>
      <c r="E961" s="8" t="s">
        <v>15</v>
      </c>
      <c r="F961" s="20">
        <f t="shared" si="28"/>
        <v>0.4</v>
      </c>
      <c r="G961" s="20">
        <f t="shared" si="28"/>
        <v>0.4</v>
      </c>
      <c r="H961" s="10"/>
    </row>
    <row r="962" spans="1:8" x14ac:dyDescent="0.3">
      <c r="A962" s="333"/>
      <c r="B962" s="333"/>
      <c r="C962" s="43"/>
      <c r="D962" s="19"/>
      <c r="E962" s="11" t="s">
        <v>17</v>
      </c>
      <c r="F962" s="20">
        <f t="shared" si="28"/>
        <v>0</v>
      </c>
      <c r="G962" s="20">
        <f t="shared" si="28"/>
        <v>0</v>
      </c>
      <c r="H962" s="10"/>
    </row>
    <row r="963" spans="1:8" x14ac:dyDescent="0.3">
      <c r="A963" s="333"/>
      <c r="B963" s="333"/>
      <c r="C963" s="43"/>
      <c r="D963" s="19"/>
      <c r="E963" s="8" t="s">
        <v>15</v>
      </c>
      <c r="F963" s="20">
        <f t="shared" si="28"/>
        <v>0</v>
      </c>
      <c r="G963" s="20">
        <f t="shared" si="28"/>
        <v>0</v>
      </c>
      <c r="H963" s="10"/>
    </row>
    <row r="964" spans="1:8" ht="27.6" x14ac:dyDescent="0.3">
      <c r="A964" s="333"/>
      <c r="B964" s="333"/>
      <c r="C964" s="43"/>
      <c r="D964" s="19"/>
      <c r="E964" s="11" t="s">
        <v>18</v>
      </c>
      <c r="F964" s="20">
        <f t="shared" si="28"/>
        <v>0</v>
      </c>
      <c r="G964" s="20">
        <f t="shared" si="28"/>
        <v>0</v>
      </c>
      <c r="H964" s="10"/>
    </row>
    <row r="965" spans="1:8" x14ac:dyDescent="0.3">
      <c r="A965" s="333"/>
      <c r="B965" s="333"/>
      <c r="C965" s="43"/>
      <c r="D965" s="19"/>
      <c r="E965" s="8" t="s">
        <v>15</v>
      </c>
      <c r="F965" s="20">
        <f t="shared" si="28"/>
        <v>0</v>
      </c>
      <c r="G965" s="20">
        <f t="shared" si="28"/>
        <v>0</v>
      </c>
      <c r="H965" s="10"/>
    </row>
    <row r="966" spans="1:8" x14ac:dyDescent="0.3">
      <c r="A966" s="333"/>
      <c r="B966" s="333"/>
      <c r="C966" s="43"/>
      <c r="D966" s="19"/>
      <c r="E966" s="11" t="s">
        <v>19</v>
      </c>
      <c r="F966" s="20">
        <f t="shared" si="28"/>
        <v>0</v>
      </c>
      <c r="G966" s="20">
        <f t="shared" si="28"/>
        <v>0</v>
      </c>
      <c r="H966" s="10"/>
    </row>
    <row r="967" spans="1:8" x14ac:dyDescent="0.3">
      <c r="A967" s="333"/>
      <c r="B967" s="333"/>
      <c r="C967" s="43"/>
      <c r="D967" s="19"/>
      <c r="E967" s="8" t="s">
        <v>15</v>
      </c>
      <c r="F967" s="20">
        <f t="shared" si="28"/>
        <v>0</v>
      </c>
      <c r="G967" s="20">
        <f t="shared" si="28"/>
        <v>0</v>
      </c>
      <c r="H967" s="45"/>
    </row>
    <row r="968" spans="1:8" ht="27.6" x14ac:dyDescent="0.3">
      <c r="A968" s="333"/>
      <c r="B968" s="333"/>
      <c r="C968" s="43"/>
      <c r="D968" s="19"/>
      <c r="E968" s="11" t="s">
        <v>21</v>
      </c>
      <c r="F968" s="20">
        <f t="shared" si="28"/>
        <v>26.5</v>
      </c>
      <c r="G968" s="20">
        <f t="shared" si="28"/>
        <v>22.2</v>
      </c>
      <c r="H968" s="45"/>
    </row>
    <row r="969" spans="1:8" x14ac:dyDescent="0.3">
      <c r="A969" s="333"/>
      <c r="B969" s="333"/>
      <c r="C969" s="62"/>
      <c r="D969" s="22"/>
      <c r="E969" s="23" t="s">
        <v>15</v>
      </c>
      <c r="F969" s="24">
        <f t="shared" si="28"/>
        <v>4.1000000000000005</v>
      </c>
      <c r="G969" s="24">
        <f t="shared" si="28"/>
        <v>3.6999999999999997</v>
      </c>
      <c r="H969" s="51"/>
    </row>
    <row r="970" spans="1:8" x14ac:dyDescent="0.3">
      <c r="A970" s="87"/>
      <c r="B970" s="135"/>
      <c r="C970" s="16"/>
      <c r="D970" s="16"/>
      <c r="E970" s="5" t="s">
        <v>14</v>
      </c>
      <c r="F970" s="102">
        <f t="shared" ref="F970:G981" si="29">SUM(F934,F958)</f>
        <v>23.7</v>
      </c>
      <c r="G970" s="102">
        <f t="shared" si="29"/>
        <v>19.8</v>
      </c>
      <c r="H970" s="42"/>
    </row>
    <row r="971" spans="1:8" x14ac:dyDescent="0.3">
      <c r="A971" s="52"/>
      <c r="B971" s="127"/>
      <c r="C971" s="19"/>
      <c r="D971" s="19"/>
      <c r="E971" s="8" t="s">
        <v>15</v>
      </c>
      <c r="F971" s="103">
        <f t="shared" si="29"/>
        <v>3.7</v>
      </c>
      <c r="G971" s="103">
        <f t="shared" si="29"/>
        <v>3.3</v>
      </c>
      <c r="H971" s="45"/>
    </row>
    <row r="972" spans="1:8" x14ac:dyDescent="0.3">
      <c r="A972" s="52"/>
      <c r="B972" s="127"/>
      <c r="C972" s="19"/>
      <c r="D972" s="19"/>
      <c r="E972" s="11" t="s">
        <v>16</v>
      </c>
      <c r="F972" s="103">
        <f t="shared" si="29"/>
        <v>2.8</v>
      </c>
      <c r="G972" s="103">
        <f t="shared" si="29"/>
        <v>22.7</v>
      </c>
      <c r="H972" s="45"/>
    </row>
    <row r="973" spans="1:8" x14ac:dyDescent="0.3">
      <c r="A973" s="52"/>
      <c r="B973" s="127"/>
      <c r="C973" s="19"/>
      <c r="D973" s="19"/>
      <c r="E973" s="8" t="s">
        <v>15</v>
      </c>
      <c r="F973" s="103">
        <f t="shared" si="29"/>
        <v>0.4</v>
      </c>
      <c r="G973" s="103">
        <f t="shared" si="29"/>
        <v>3.6799999999999997</v>
      </c>
      <c r="H973" s="45"/>
    </row>
    <row r="974" spans="1:8" x14ac:dyDescent="0.3">
      <c r="A974" s="52"/>
      <c r="B974" s="127"/>
      <c r="C974" s="19"/>
      <c r="D974" s="19"/>
      <c r="E974" s="11" t="s">
        <v>17</v>
      </c>
      <c r="F974" s="20">
        <f t="shared" si="29"/>
        <v>0</v>
      </c>
      <c r="G974" s="20">
        <f t="shared" si="29"/>
        <v>0</v>
      </c>
      <c r="H974" s="45"/>
    </row>
    <row r="975" spans="1:8" x14ac:dyDescent="0.3">
      <c r="A975" s="52"/>
      <c r="B975" s="127"/>
      <c r="C975" s="19"/>
      <c r="D975" s="19"/>
      <c r="E975" s="8" t="s">
        <v>15</v>
      </c>
      <c r="F975" s="20">
        <f t="shared" si="29"/>
        <v>0</v>
      </c>
      <c r="G975" s="20">
        <f t="shared" si="29"/>
        <v>0</v>
      </c>
      <c r="H975" s="10"/>
    </row>
    <row r="976" spans="1:8" ht="27.6" x14ac:dyDescent="0.3">
      <c r="A976" s="52"/>
      <c r="B976" s="127"/>
      <c r="C976" s="19"/>
      <c r="D976" s="19"/>
      <c r="E976" s="11" t="s">
        <v>18</v>
      </c>
      <c r="F976" s="20">
        <f t="shared" si="29"/>
        <v>0</v>
      </c>
      <c r="G976" s="20">
        <f t="shared" si="29"/>
        <v>0</v>
      </c>
      <c r="H976" s="10"/>
    </row>
    <row r="977" spans="1:8" x14ac:dyDescent="0.3">
      <c r="A977" s="52"/>
      <c r="B977" s="127"/>
      <c r="C977" s="19"/>
      <c r="D977" s="19"/>
      <c r="E977" s="8" t="s">
        <v>15</v>
      </c>
      <c r="F977" s="20">
        <f t="shared" si="29"/>
        <v>0</v>
      </c>
      <c r="G977" s="20">
        <f t="shared" si="29"/>
        <v>0</v>
      </c>
      <c r="H977" s="10"/>
    </row>
    <row r="978" spans="1:8" x14ac:dyDescent="0.3">
      <c r="A978" s="52"/>
      <c r="B978" s="127"/>
      <c r="C978" s="19"/>
      <c r="D978" s="19"/>
      <c r="E978" s="11" t="s">
        <v>19</v>
      </c>
      <c r="F978" s="20">
        <f t="shared" si="29"/>
        <v>0</v>
      </c>
      <c r="G978" s="20">
        <f t="shared" si="29"/>
        <v>0</v>
      </c>
      <c r="H978" s="10"/>
    </row>
    <row r="979" spans="1:8" x14ac:dyDescent="0.3">
      <c r="A979" s="52"/>
      <c r="B979" s="127"/>
      <c r="C979" s="19"/>
      <c r="D979" s="19"/>
      <c r="E979" s="8" t="s">
        <v>15</v>
      </c>
      <c r="F979" s="20">
        <f t="shared" si="29"/>
        <v>0</v>
      </c>
      <c r="G979" s="20">
        <f t="shared" si="29"/>
        <v>0</v>
      </c>
      <c r="H979" s="10"/>
    </row>
    <row r="980" spans="1:8" ht="27.6" x14ac:dyDescent="0.3">
      <c r="A980" s="52"/>
      <c r="B980" s="127"/>
      <c r="C980" s="19"/>
      <c r="D980" s="19"/>
      <c r="E980" s="11" t="s">
        <v>48</v>
      </c>
      <c r="F980" s="20">
        <f t="shared" si="29"/>
        <v>26.5</v>
      </c>
      <c r="G980" s="20">
        <f t="shared" si="29"/>
        <v>42.5</v>
      </c>
      <c r="H980" s="10"/>
    </row>
    <row r="981" spans="1:8" x14ac:dyDescent="0.3">
      <c r="A981" s="92"/>
      <c r="B981" s="136"/>
      <c r="C981" s="22"/>
      <c r="D981" s="22"/>
      <c r="E981" s="23" t="s">
        <v>15</v>
      </c>
      <c r="F981" s="24">
        <f t="shared" si="29"/>
        <v>4.1000000000000005</v>
      </c>
      <c r="G981" s="24">
        <f t="shared" si="29"/>
        <v>6.9799999999999995</v>
      </c>
      <c r="H981" s="25"/>
    </row>
    <row r="982" spans="1:8" ht="16.5" customHeight="1" x14ac:dyDescent="0.3">
      <c r="A982" s="333" t="s">
        <v>155</v>
      </c>
      <c r="B982" s="333"/>
      <c r="C982" s="333"/>
      <c r="D982" s="333"/>
      <c r="E982" s="333"/>
      <c r="F982" s="333"/>
      <c r="G982" s="333"/>
      <c r="H982" s="333"/>
    </row>
    <row r="983" spans="1:8" x14ac:dyDescent="0.3">
      <c r="A983" s="357" t="s">
        <v>156</v>
      </c>
      <c r="B983" s="357"/>
      <c r="C983" s="357"/>
      <c r="D983" s="357"/>
      <c r="E983" s="357"/>
      <c r="F983" s="357"/>
      <c r="G983" s="357"/>
      <c r="H983" s="357"/>
    </row>
    <row r="984" spans="1:8" ht="16.5" customHeight="1" x14ac:dyDescent="0.3">
      <c r="A984" s="358" t="s">
        <v>157</v>
      </c>
      <c r="B984" s="358"/>
      <c r="C984" s="358"/>
      <c r="D984" s="358"/>
      <c r="E984" s="358"/>
      <c r="F984" s="358"/>
      <c r="G984" s="358"/>
      <c r="H984" s="358"/>
    </row>
    <row r="985" spans="1:8" ht="15.75" customHeight="1" x14ac:dyDescent="0.3">
      <c r="A985" s="333" t="s">
        <v>158</v>
      </c>
      <c r="B985" s="333" t="s">
        <v>159</v>
      </c>
      <c r="C985" s="359" t="s">
        <v>160</v>
      </c>
      <c r="D985" s="353"/>
      <c r="E985" s="5" t="s">
        <v>14</v>
      </c>
      <c r="F985" s="17"/>
      <c r="G985" s="137">
        <v>120</v>
      </c>
      <c r="H985" s="7"/>
    </row>
    <row r="986" spans="1:8" x14ac:dyDescent="0.3">
      <c r="A986" s="333"/>
      <c r="B986" s="333"/>
      <c r="C986" s="359"/>
      <c r="D986" s="353"/>
      <c r="E986" s="8" t="s">
        <v>15</v>
      </c>
      <c r="F986" s="20"/>
      <c r="G986" s="138">
        <v>20</v>
      </c>
      <c r="H986" s="10"/>
    </row>
    <row r="987" spans="1:8" x14ac:dyDescent="0.3">
      <c r="A987" s="333"/>
      <c r="B987" s="333"/>
      <c r="C987" s="359"/>
      <c r="D987" s="353"/>
      <c r="E987" s="11" t="s">
        <v>16</v>
      </c>
      <c r="F987" s="20"/>
      <c r="G987" s="138">
        <v>6</v>
      </c>
      <c r="H987" s="10"/>
    </row>
    <row r="988" spans="1:8" x14ac:dyDescent="0.3">
      <c r="A988" s="333"/>
      <c r="B988" s="333"/>
      <c r="C988" s="359"/>
      <c r="D988" s="353"/>
      <c r="E988" s="8" t="s">
        <v>15</v>
      </c>
      <c r="F988" s="20"/>
      <c r="G988" s="138">
        <v>1</v>
      </c>
      <c r="H988" s="10"/>
    </row>
    <row r="989" spans="1:8" x14ac:dyDescent="0.3">
      <c r="A989" s="333"/>
      <c r="B989" s="333"/>
      <c r="C989" s="359"/>
      <c r="D989" s="353"/>
      <c r="E989" s="11" t="s">
        <v>17</v>
      </c>
      <c r="F989" s="20"/>
      <c r="G989" s="20">
        <v>0</v>
      </c>
      <c r="H989" s="10"/>
    </row>
    <row r="990" spans="1:8" x14ac:dyDescent="0.3">
      <c r="A990" s="333"/>
      <c r="B990" s="333"/>
      <c r="C990" s="359"/>
      <c r="D990" s="353"/>
      <c r="E990" s="8" t="s">
        <v>15</v>
      </c>
      <c r="F990" s="20"/>
      <c r="G990" s="20">
        <v>0</v>
      </c>
      <c r="H990" s="10"/>
    </row>
    <row r="991" spans="1:8" ht="27.6" x14ac:dyDescent="0.3">
      <c r="A991" s="333"/>
      <c r="B991" s="333"/>
      <c r="C991" s="359"/>
      <c r="D991" s="353"/>
      <c r="E991" s="11" t="s">
        <v>18</v>
      </c>
      <c r="F991" s="20"/>
      <c r="G991" s="20">
        <v>0</v>
      </c>
      <c r="H991" s="10"/>
    </row>
    <row r="992" spans="1:8" x14ac:dyDescent="0.3">
      <c r="A992" s="333"/>
      <c r="B992" s="333"/>
      <c r="C992" s="359"/>
      <c r="D992" s="353"/>
      <c r="E992" s="8" t="s">
        <v>15</v>
      </c>
      <c r="F992" s="20"/>
      <c r="G992" s="20">
        <v>0</v>
      </c>
      <c r="H992" s="10"/>
    </row>
    <row r="993" spans="1:8" x14ac:dyDescent="0.3">
      <c r="A993" s="333"/>
      <c r="B993" s="333"/>
      <c r="C993" s="359"/>
      <c r="D993" s="353"/>
      <c r="E993" s="11" t="s">
        <v>19</v>
      </c>
      <c r="F993" s="20"/>
      <c r="G993" s="20">
        <v>0</v>
      </c>
      <c r="H993" s="10"/>
    </row>
    <row r="994" spans="1:8" x14ac:dyDescent="0.3">
      <c r="A994" s="333"/>
      <c r="B994" s="333"/>
      <c r="C994" s="359"/>
      <c r="D994" s="353"/>
      <c r="E994" s="8" t="s">
        <v>15</v>
      </c>
      <c r="F994" s="20"/>
      <c r="G994" s="20">
        <v>0</v>
      </c>
      <c r="H994" s="10"/>
    </row>
    <row r="995" spans="1:8" x14ac:dyDescent="0.3">
      <c r="A995" s="333"/>
      <c r="B995" s="333"/>
      <c r="C995" s="359"/>
      <c r="D995" s="353"/>
      <c r="E995" s="11" t="s">
        <v>20</v>
      </c>
      <c r="F995" s="20"/>
      <c r="G995" s="138">
        <v>126</v>
      </c>
      <c r="H995" s="10"/>
    </row>
    <row r="996" spans="1:8" ht="344.25" customHeight="1" x14ac:dyDescent="0.3">
      <c r="A996" s="333"/>
      <c r="B996" s="333"/>
      <c r="C996" s="359"/>
      <c r="D996" s="353"/>
      <c r="E996" s="12" t="s">
        <v>15</v>
      </c>
      <c r="F996" s="121"/>
      <c r="G996" s="139">
        <v>21</v>
      </c>
      <c r="H996" s="14"/>
    </row>
    <row r="997" spans="1:8" x14ac:dyDescent="0.3">
      <c r="A997" s="333"/>
      <c r="B997" s="333"/>
      <c r="C997" s="40"/>
      <c r="D997" s="16"/>
      <c r="E997" s="5" t="s">
        <v>14</v>
      </c>
      <c r="F997" s="17"/>
      <c r="G997" s="128">
        <f t="shared" ref="G997:G1008" si="30">G985</f>
        <v>120</v>
      </c>
      <c r="H997" s="42"/>
    </row>
    <row r="998" spans="1:8" x14ac:dyDescent="0.3">
      <c r="A998" s="333"/>
      <c r="B998" s="333"/>
      <c r="C998" s="43"/>
      <c r="D998" s="19"/>
      <c r="E998" s="8" t="s">
        <v>15</v>
      </c>
      <c r="F998" s="20"/>
      <c r="G998" s="104">
        <f t="shared" si="30"/>
        <v>20</v>
      </c>
      <c r="H998" s="45"/>
    </row>
    <row r="999" spans="1:8" x14ac:dyDescent="0.3">
      <c r="A999" s="333"/>
      <c r="B999" s="333"/>
      <c r="C999" s="43"/>
      <c r="D999" s="19"/>
      <c r="E999" s="11" t="s">
        <v>16</v>
      </c>
      <c r="F999" s="20"/>
      <c r="G999" s="104">
        <f t="shared" si="30"/>
        <v>6</v>
      </c>
      <c r="H999" s="45"/>
    </row>
    <row r="1000" spans="1:8" x14ac:dyDescent="0.3">
      <c r="A1000" s="333"/>
      <c r="B1000" s="333"/>
      <c r="C1000" s="43"/>
      <c r="D1000" s="19"/>
      <c r="E1000" s="8" t="s">
        <v>15</v>
      </c>
      <c r="F1000" s="20"/>
      <c r="G1000" s="104">
        <f t="shared" si="30"/>
        <v>1</v>
      </c>
      <c r="H1000" s="45"/>
    </row>
    <row r="1001" spans="1:8" x14ac:dyDescent="0.3">
      <c r="A1001" s="333"/>
      <c r="B1001" s="333"/>
      <c r="C1001" s="43"/>
      <c r="D1001" s="19"/>
      <c r="E1001" s="11" t="s">
        <v>17</v>
      </c>
      <c r="F1001" s="20"/>
      <c r="G1001" s="104">
        <f t="shared" si="30"/>
        <v>0</v>
      </c>
      <c r="H1001" s="45"/>
    </row>
    <row r="1002" spans="1:8" x14ac:dyDescent="0.3">
      <c r="A1002" s="333"/>
      <c r="B1002" s="333"/>
      <c r="C1002" s="43"/>
      <c r="D1002" s="19"/>
      <c r="E1002" s="8" t="s">
        <v>15</v>
      </c>
      <c r="F1002" s="20"/>
      <c r="G1002" s="104">
        <f t="shared" si="30"/>
        <v>0</v>
      </c>
      <c r="H1002" s="45"/>
    </row>
    <row r="1003" spans="1:8" ht="27.6" x14ac:dyDescent="0.3">
      <c r="A1003" s="333"/>
      <c r="B1003" s="333"/>
      <c r="C1003" s="43"/>
      <c r="D1003" s="19"/>
      <c r="E1003" s="11" t="s">
        <v>18</v>
      </c>
      <c r="F1003" s="20"/>
      <c r="G1003" s="104">
        <f t="shared" si="30"/>
        <v>0</v>
      </c>
      <c r="H1003" s="45"/>
    </row>
    <row r="1004" spans="1:8" x14ac:dyDescent="0.3">
      <c r="A1004" s="333"/>
      <c r="B1004" s="333"/>
      <c r="C1004" s="43"/>
      <c r="D1004" s="19"/>
      <c r="E1004" s="8" t="s">
        <v>15</v>
      </c>
      <c r="F1004" s="20"/>
      <c r="G1004" s="104">
        <f t="shared" si="30"/>
        <v>0</v>
      </c>
      <c r="H1004" s="45"/>
    </row>
    <row r="1005" spans="1:8" x14ac:dyDescent="0.3">
      <c r="A1005" s="333"/>
      <c r="B1005" s="333"/>
      <c r="C1005" s="43"/>
      <c r="D1005" s="19"/>
      <c r="E1005" s="11" t="s">
        <v>19</v>
      </c>
      <c r="F1005" s="20"/>
      <c r="G1005" s="104">
        <f t="shared" si="30"/>
        <v>0</v>
      </c>
      <c r="H1005" s="45"/>
    </row>
    <row r="1006" spans="1:8" x14ac:dyDescent="0.3">
      <c r="A1006" s="333"/>
      <c r="B1006" s="333"/>
      <c r="C1006" s="43"/>
      <c r="D1006" s="19"/>
      <c r="E1006" s="8" t="s">
        <v>15</v>
      </c>
      <c r="F1006" s="20"/>
      <c r="G1006" s="104">
        <f t="shared" si="30"/>
        <v>0</v>
      </c>
      <c r="H1006" s="45"/>
    </row>
    <row r="1007" spans="1:8" ht="27.6" x14ac:dyDescent="0.3">
      <c r="A1007" s="333"/>
      <c r="B1007" s="333"/>
      <c r="C1007" s="43"/>
      <c r="D1007" s="19"/>
      <c r="E1007" s="11" t="s">
        <v>21</v>
      </c>
      <c r="F1007" s="20"/>
      <c r="G1007" s="104">
        <f t="shared" si="30"/>
        <v>126</v>
      </c>
      <c r="H1007" s="45"/>
    </row>
    <row r="1008" spans="1:8" x14ac:dyDescent="0.3">
      <c r="A1008" s="333"/>
      <c r="B1008" s="333"/>
      <c r="C1008" s="62"/>
      <c r="D1008" s="22"/>
      <c r="E1008" s="23" t="s">
        <v>15</v>
      </c>
      <c r="F1008" s="24"/>
      <c r="G1008" s="105">
        <f t="shared" si="30"/>
        <v>21</v>
      </c>
      <c r="H1008" s="51"/>
    </row>
    <row r="1009" spans="1:8" ht="15.75" customHeight="1" x14ac:dyDescent="0.3">
      <c r="A1009" s="339" t="s">
        <v>161</v>
      </c>
      <c r="B1009" s="333" t="s">
        <v>162</v>
      </c>
      <c r="C1009" s="352" t="s">
        <v>163</v>
      </c>
      <c r="D1009" s="353"/>
      <c r="E1009" s="27" t="s">
        <v>14</v>
      </c>
      <c r="F1009" s="123"/>
      <c r="G1009" s="140">
        <v>70.307000000000002</v>
      </c>
      <c r="H1009" s="90"/>
    </row>
    <row r="1010" spans="1:8" x14ac:dyDescent="0.3">
      <c r="A1010" s="339"/>
      <c r="B1010" s="339"/>
      <c r="C1010" s="352"/>
      <c r="D1010" s="353"/>
      <c r="E1010" s="8" t="s">
        <v>15</v>
      </c>
      <c r="F1010" s="20"/>
      <c r="G1010" s="138">
        <v>10</v>
      </c>
      <c r="H1010" s="10"/>
    </row>
    <row r="1011" spans="1:8" x14ac:dyDescent="0.3">
      <c r="A1011" s="339"/>
      <c r="B1011" s="339"/>
      <c r="C1011" s="352"/>
      <c r="D1011" s="353"/>
      <c r="E1011" s="11" t="s">
        <v>16</v>
      </c>
      <c r="F1011" s="20"/>
      <c r="G1011" s="138">
        <v>738</v>
      </c>
      <c r="H1011" s="10"/>
    </row>
    <row r="1012" spans="1:8" x14ac:dyDescent="0.3">
      <c r="A1012" s="339"/>
      <c r="B1012" s="339"/>
      <c r="C1012" s="352"/>
      <c r="D1012" s="353"/>
      <c r="E1012" s="8" t="s">
        <v>15</v>
      </c>
      <c r="F1012" s="20"/>
      <c r="G1012" s="138">
        <v>93.4</v>
      </c>
      <c r="H1012" s="10"/>
    </row>
    <row r="1013" spans="1:8" x14ac:dyDescent="0.3">
      <c r="A1013" s="339"/>
      <c r="B1013" s="339"/>
      <c r="C1013" s="352"/>
      <c r="D1013" s="353"/>
      <c r="E1013" s="11" t="s">
        <v>17</v>
      </c>
      <c r="F1013" s="20"/>
      <c r="G1013" s="20">
        <v>0</v>
      </c>
      <c r="H1013" s="10"/>
    </row>
    <row r="1014" spans="1:8" x14ac:dyDescent="0.3">
      <c r="A1014" s="339"/>
      <c r="B1014" s="339"/>
      <c r="C1014" s="352"/>
      <c r="D1014" s="353"/>
      <c r="E1014" s="8" t="s">
        <v>15</v>
      </c>
      <c r="F1014" s="20"/>
      <c r="G1014" s="20">
        <v>0</v>
      </c>
      <c r="H1014" s="10"/>
    </row>
    <row r="1015" spans="1:8" ht="27.6" x14ac:dyDescent="0.3">
      <c r="A1015" s="339"/>
      <c r="B1015" s="339"/>
      <c r="C1015" s="352"/>
      <c r="D1015" s="353"/>
      <c r="E1015" s="11" t="s">
        <v>18</v>
      </c>
      <c r="F1015" s="20"/>
      <c r="G1015" s="20">
        <v>0</v>
      </c>
      <c r="H1015" s="10"/>
    </row>
    <row r="1016" spans="1:8" x14ac:dyDescent="0.3">
      <c r="A1016" s="339"/>
      <c r="B1016" s="339"/>
      <c r="C1016" s="352"/>
      <c r="D1016" s="353"/>
      <c r="E1016" s="8" t="s">
        <v>15</v>
      </c>
      <c r="F1016" s="20"/>
      <c r="G1016" s="20">
        <v>0</v>
      </c>
      <c r="H1016" s="10"/>
    </row>
    <row r="1017" spans="1:8" x14ac:dyDescent="0.3">
      <c r="A1017" s="339"/>
      <c r="B1017" s="339"/>
      <c r="C1017" s="352"/>
      <c r="D1017" s="353"/>
      <c r="E1017" s="11" t="s">
        <v>19</v>
      </c>
      <c r="F1017" s="20"/>
      <c r="G1017" s="20">
        <v>0</v>
      </c>
      <c r="H1017" s="10"/>
    </row>
    <row r="1018" spans="1:8" x14ac:dyDescent="0.3">
      <c r="A1018" s="339"/>
      <c r="B1018" s="339"/>
      <c r="C1018" s="352"/>
      <c r="D1018" s="353"/>
      <c r="E1018" s="8" t="s">
        <v>15</v>
      </c>
      <c r="F1018" s="20"/>
      <c r="G1018" s="20">
        <v>0</v>
      </c>
      <c r="H1018" s="10"/>
    </row>
    <row r="1019" spans="1:8" x14ac:dyDescent="0.3">
      <c r="A1019" s="339"/>
      <c r="B1019" s="339"/>
      <c r="C1019" s="352"/>
      <c r="D1019" s="353"/>
      <c r="E1019" s="11" t="s">
        <v>20</v>
      </c>
      <c r="F1019" s="20"/>
      <c r="G1019" s="138">
        <v>808.30679999999995</v>
      </c>
      <c r="H1019" s="10"/>
    </row>
    <row r="1020" spans="1:8" ht="409.5" customHeight="1" x14ac:dyDescent="0.3">
      <c r="A1020" s="339"/>
      <c r="B1020" s="339"/>
      <c r="C1020" s="352"/>
      <c r="D1020" s="353"/>
      <c r="E1020" s="12" t="s">
        <v>15</v>
      </c>
      <c r="F1020" s="121"/>
      <c r="G1020" s="139">
        <v>103.4</v>
      </c>
      <c r="H1020" s="14"/>
    </row>
    <row r="1021" spans="1:8" x14ac:dyDescent="0.3">
      <c r="A1021" s="339"/>
      <c r="B1021" s="339"/>
      <c r="C1021" s="15"/>
      <c r="D1021" s="16"/>
      <c r="E1021" s="5" t="s">
        <v>14</v>
      </c>
      <c r="F1021" s="17"/>
      <c r="G1021" s="137">
        <v>70.307000000000002</v>
      </c>
      <c r="H1021" s="42"/>
    </row>
    <row r="1022" spans="1:8" x14ac:dyDescent="0.3">
      <c r="A1022" s="339"/>
      <c r="B1022" s="339"/>
      <c r="C1022" s="18"/>
      <c r="D1022" s="19"/>
      <c r="E1022" s="8" t="s">
        <v>15</v>
      </c>
      <c r="F1022" s="20"/>
      <c r="G1022" s="138">
        <v>10</v>
      </c>
      <c r="H1022" s="45"/>
    </row>
    <row r="1023" spans="1:8" x14ac:dyDescent="0.3">
      <c r="A1023" s="339"/>
      <c r="B1023" s="339"/>
      <c r="C1023" s="18"/>
      <c r="D1023" s="19"/>
      <c r="E1023" s="11" t="s">
        <v>16</v>
      </c>
      <c r="F1023" s="20"/>
      <c r="G1023" s="138">
        <v>738</v>
      </c>
      <c r="H1023" s="45"/>
    </row>
    <row r="1024" spans="1:8" x14ac:dyDescent="0.3">
      <c r="A1024" s="339"/>
      <c r="B1024" s="339"/>
      <c r="C1024" s="18"/>
      <c r="D1024" s="19"/>
      <c r="E1024" s="8" t="s">
        <v>15</v>
      </c>
      <c r="F1024" s="20"/>
      <c r="G1024" s="138">
        <v>93.4</v>
      </c>
      <c r="H1024" s="45"/>
    </row>
    <row r="1025" spans="1:8" x14ac:dyDescent="0.3">
      <c r="A1025" s="339"/>
      <c r="B1025" s="339"/>
      <c r="C1025" s="18"/>
      <c r="D1025" s="19"/>
      <c r="E1025" s="11" t="s">
        <v>17</v>
      </c>
      <c r="F1025" s="20"/>
      <c r="G1025" s="104">
        <v>0</v>
      </c>
      <c r="H1025" s="45"/>
    </row>
    <row r="1026" spans="1:8" x14ac:dyDescent="0.3">
      <c r="A1026" s="339"/>
      <c r="B1026" s="339"/>
      <c r="C1026" s="18"/>
      <c r="D1026" s="19"/>
      <c r="E1026" s="8" t="s">
        <v>15</v>
      </c>
      <c r="F1026" s="20"/>
      <c r="G1026" s="104">
        <v>0</v>
      </c>
      <c r="H1026" s="45"/>
    </row>
    <row r="1027" spans="1:8" ht="27.6" x14ac:dyDescent="0.3">
      <c r="A1027" s="339"/>
      <c r="B1027" s="339"/>
      <c r="C1027" s="18"/>
      <c r="D1027" s="19"/>
      <c r="E1027" s="11" t="s">
        <v>18</v>
      </c>
      <c r="F1027" s="20"/>
      <c r="G1027" s="104">
        <v>0</v>
      </c>
      <c r="H1027" s="45"/>
    </row>
    <row r="1028" spans="1:8" x14ac:dyDescent="0.3">
      <c r="A1028" s="339"/>
      <c r="B1028" s="339"/>
      <c r="C1028" s="18"/>
      <c r="D1028" s="19"/>
      <c r="E1028" s="8" t="s">
        <v>15</v>
      </c>
      <c r="F1028" s="20"/>
      <c r="G1028" s="104">
        <v>0</v>
      </c>
      <c r="H1028" s="45"/>
    </row>
    <row r="1029" spans="1:8" x14ac:dyDescent="0.3">
      <c r="A1029" s="339"/>
      <c r="B1029" s="339"/>
      <c r="C1029" s="18"/>
      <c r="D1029" s="19"/>
      <c r="E1029" s="11" t="s">
        <v>19</v>
      </c>
      <c r="F1029" s="20"/>
      <c r="G1029" s="104">
        <v>0</v>
      </c>
      <c r="H1029" s="45"/>
    </row>
    <row r="1030" spans="1:8" x14ac:dyDescent="0.3">
      <c r="A1030" s="339"/>
      <c r="B1030" s="339"/>
      <c r="C1030" s="18"/>
      <c r="D1030" s="19"/>
      <c r="E1030" s="8" t="s">
        <v>15</v>
      </c>
      <c r="F1030" s="20"/>
      <c r="G1030" s="104">
        <v>0</v>
      </c>
      <c r="H1030" s="45"/>
    </row>
    <row r="1031" spans="1:8" ht="27.6" x14ac:dyDescent="0.3">
      <c r="A1031" s="339"/>
      <c r="B1031" s="339"/>
      <c r="C1031" s="18"/>
      <c r="D1031" s="19"/>
      <c r="E1031" s="11" t="s">
        <v>21</v>
      </c>
      <c r="F1031" s="20"/>
      <c r="G1031" s="138">
        <v>808.30679999999995</v>
      </c>
      <c r="H1031" s="45"/>
    </row>
    <row r="1032" spans="1:8" x14ac:dyDescent="0.3">
      <c r="A1032" s="339"/>
      <c r="B1032" s="339"/>
      <c r="C1032" s="21"/>
      <c r="D1032" s="22"/>
      <c r="E1032" s="23" t="s">
        <v>15</v>
      </c>
      <c r="F1032" s="24"/>
      <c r="G1032" s="141">
        <v>103.4</v>
      </c>
      <c r="H1032" s="51"/>
    </row>
    <row r="1033" spans="1:8" ht="15.75" customHeight="1" x14ac:dyDescent="0.3">
      <c r="A1033" s="339" t="s">
        <v>164</v>
      </c>
      <c r="B1033" s="333" t="s">
        <v>165</v>
      </c>
      <c r="C1033" s="352" t="s">
        <v>166</v>
      </c>
      <c r="D1033" s="354"/>
      <c r="E1033" s="27" t="s">
        <v>14</v>
      </c>
      <c r="F1033" s="123"/>
      <c r="G1033" s="140">
        <v>278.14999999999998</v>
      </c>
      <c r="H1033" s="90"/>
    </row>
    <row r="1034" spans="1:8" x14ac:dyDescent="0.3">
      <c r="A1034" s="339"/>
      <c r="B1034" s="339"/>
      <c r="C1034" s="352"/>
      <c r="D1034" s="354"/>
      <c r="E1034" s="8" t="s">
        <v>15</v>
      </c>
      <c r="F1034" s="20"/>
      <c r="G1034" s="138">
        <v>25.67</v>
      </c>
      <c r="H1034" s="10"/>
    </row>
    <row r="1035" spans="1:8" x14ac:dyDescent="0.3">
      <c r="A1035" s="339"/>
      <c r="B1035" s="339"/>
      <c r="C1035" s="352"/>
      <c r="D1035" s="354"/>
      <c r="E1035" s="11" t="s">
        <v>16</v>
      </c>
      <c r="F1035" s="20"/>
      <c r="G1035" s="138">
        <v>34.729999999999997</v>
      </c>
      <c r="H1035" s="10"/>
    </row>
    <row r="1036" spans="1:8" x14ac:dyDescent="0.3">
      <c r="A1036" s="339"/>
      <c r="B1036" s="339"/>
      <c r="C1036" s="352"/>
      <c r="D1036" s="354"/>
      <c r="E1036" s="8" t="s">
        <v>15</v>
      </c>
      <c r="F1036" s="20"/>
      <c r="G1036" s="138">
        <v>3.59</v>
      </c>
      <c r="H1036" s="10"/>
    </row>
    <row r="1037" spans="1:8" x14ac:dyDescent="0.3">
      <c r="A1037" s="339"/>
      <c r="B1037" s="339"/>
      <c r="C1037" s="352"/>
      <c r="D1037" s="354"/>
      <c r="E1037" s="11" t="s">
        <v>17</v>
      </c>
      <c r="F1037" s="20"/>
      <c r="G1037" s="20">
        <v>0</v>
      </c>
      <c r="H1037" s="10"/>
    </row>
    <row r="1038" spans="1:8" x14ac:dyDescent="0.3">
      <c r="A1038" s="339"/>
      <c r="B1038" s="339"/>
      <c r="C1038" s="352"/>
      <c r="D1038" s="354"/>
      <c r="E1038" s="8" t="s">
        <v>15</v>
      </c>
      <c r="F1038" s="20"/>
      <c r="G1038" s="20">
        <v>0</v>
      </c>
      <c r="H1038" s="10"/>
    </row>
    <row r="1039" spans="1:8" ht="27.6" x14ac:dyDescent="0.3">
      <c r="A1039" s="339"/>
      <c r="B1039" s="339"/>
      <c r="C1039" s="352"/>
      <c r="D1039" s="354"/>
      <c r="E1039" s="11" t="s">
        <v>18</v>
      </c>
      <c r="F1039" s="20"/>
      <c r="G1039" s="20">
        <v>0</v>
      </c>
      <c r="H1039" s="10"/>
    </row>
    <row r="1040" spans="1:8" x14ac:dyDescent="0.3">
      <c r="A1040" s="339"/>
      <c r="B1040" s="339"/>
      <c r="C1040" s="352"/>
      <c r="D1040" s="354"/>
      <c r="E1040" s="8" t="s">
        <v>15</v>
      </c>
      <c r="F1040" s="20"/>
      <c r="G1040" s="20">
        <v>0</v>
      </c>
      <c r="H1040" s="10"/>
    </row>
    <row r="1041" spans="1:8" x14ac:dyDescent="0.3">
      <c r="A1041" s="339"/>
      <c r="B1041" s="339"/>
      <c r="C1041" s="352"/>
      <c r="D1041" s="354"/>
      <c r="E1041" s="11" t="s">
        <v>19</v>
      </c>
      <c r="F1041" s="20"/>
      <c r="G1041" s="138">
        <v>555</v>
      </c>
      <c r="H1041" s="10"/>
    </row>
    <row r="1042" spans="1:8" x14ac:dyDescent="0.3">
      <c r="A1042" s="339"/>
      <c r="B1042" s="339"/>
      <c r="C1042" s="352"/>
      <c r="D1042" s="354"/>
      <c r="E1042" s="8" t="s">
        <v>15</v>
      </c>
      <c r="F1042" s="20"/>
      <c r="G1042" s="138">
        <v>172.5</v>
      </c>
      <c r="H1042" s="10"/>
    </row>
    <row r="1043" spans="1:8" x14ac:dyDescent="0.3">
      <c r="A1043" s="339"/>
      <c r="B1043" s="339"/>
      <c r="C1043" s="352"/>
      <c r="D1043" s="354"/>
      <c r="E1043" s="11" t="s">
        <v>20</v>
      </c>
      <c r="F1043" s="20"/>
      <c r="G1043" s="138">
        <v>867.88</v>
      </c>
      <c r="H1043" s="10"/>
    </row>
    <row r="1044" spans="1:8" ht="248.25" customHeight="1" x14ac:dyDescent="0.3">
      <c r="A1044" s="339"/>
      <c r="B1044" s="339"/>
      <c r="C1044" s="352"/>
      <c r="D1044" s="354"/>
      <c r="E1044" s="12" t="s">
        <v>15</v>
      </c>
      <c r="F1044" s="121"/>
      <c r="G1044" s="139">
        <v>201.76</v>
      </c>
      <c r="H1044" s="14"/>
    </row>
    <row r="1045" spans="1:8" x14ac:dyDescent="0.3">
      <c r="A1045" s="339"/>
      <c r="B1045" s="339"/>
      <c r="C1045" s="15"/>
      <c r="D1045" s="16"/>
      <c r="E1045" s="5" t="s">
        <v>14</v>
      </c>
      <c r="F1045" s="17"/>
      <c r="G1045" s="137">
        <v>278.14999999999998</v>
      </c>
      <c r="H1045" s="42"/>
    </row>
    <row r="1046" spans="1:8" x14ac:dyDescent="0.3">
      <c r="A1046" s="339"/>
      <c r="B1046" s="339"/>
      <c r="C1046" s="18"/>
      <c r="D1046" s="19"/>
      <c r="E1046" s="8" t="s">
        <v>15</v>
      </c>
      <c r="F1046" s="20"/>
      <c r="G1046" s="138">
        <v>25.67</v>
      </c>
      <c r="H1046" s="45"/>
    </row>
    <row r="1047" spans="1:8" x14ac:dyDescent="0.3">
      <c r="A1047" s="339"/>
      <c r="B1047" s="339"/>
      <c r="C1047" s="18"/>
      <c r="D1047" s="19"/>
      <c r="E1047" s="11" t="s">
        <v>16</v>
      </c>
      <c r="F1047" s="20"/>
      <c r="G1047" s="138">
        <v>34.729999999999997</v>
      </c>
      <c r="H1047" s="45"/>
    </row>
    <row r="1048" spans="1:8" x14ac:dyDescent="0.3">
      <c r="A1048" s="339"/>
      <c r="B1048" s="339"/>
      <c r="C1048" s="18"/>
      <c r="D1048" s="19"/>
      <c r="E1048" s="8" t="s">
        <v>15</v>
      </c>
      <c r="F1048" s="20"/>
      <c r="G1048" s="138">
        <v>3.59</v>
      </c>
      <c r="H1048" s="45"/>
    </row>
    <row r="1049" spans="1:8" x14ac:dyDescent="0.3">
      <c r="A1049" s="339"/>
      <c r="B1049" s="339"/>
      <c r="C1049" s="18"/>
      <c r="D1049" s="19"/>
      <c r="E1049" s="11" t="s">
        <v>17</v>
      </c>
      <c r="F1049" s="20"/>
      <c r="G1049" s="104"/>
      <c r="H1049" s="45"/>
    </row>
    <row r="1050" spans="1:8" x14ac:dyDescent="0.3">
      <c r="A1050" s="339"/>
      <c r="B1050" s="339"/>
      <c r="C1050" s="18"/>
      <c r="D1050" s="19"/>
      <c r="E1050" s="8" t="s">
        <v>15</v>
      </c>
      <c r="F1050" s="20"/>
      <c r="G1050" s="104"/>
      <c r="H1050" s="45"/>
    </row>
    <row r="1051" spans="1:8" ht="27.6" x14ac:dyDescent="0.3">
      <c r="A1051" s="339"/>
      <c r="B1051" s="339"/>
      <c r="C1051" s="18"/>
      <c r="D1051" s="19"/>
      <c r="E1051" s="11" t="s">
        <v>18</v>
      </c>
      <c r="F1051" s="20"/>
      <c r="G1051" s="104"/>
      <c r="H1051" s="45"/>
    </row>
    <row r="1052" spans="1:8" x14ac:dyDescent="0.3">
      <c r="A1052" s="339"/>
      <c r="B1052" s="339"/>
      <c r="C1052" s="18"/>
      <c r="D1052" s="19"/>
      <c r="E1052" s="8" t="s">
        <v>15</v>
      </c>
      <c r="F1052" s="20"/>
      <c r="G1052" s="104"/>
      <c r="H1052" s="45"/>
    </row>
    <row r="1053" spans="1:8" x14ac:dyDescent="0.3">
      <c r="A1053" s="339"/>
      <c r="B1053" s="339"/>
      <c r="C1053" s="18"/>
      <c r="D1053" s="19"/>
      <c r="E1053" s="11" t="s">
        <v>19</v>
      </c>
      <c r="F1053" s="20"/>
      <c r="G1053" s="138">
        <v>555</v>
      </c>
      <c r="H1053" s="45"/>
    </row>
    <row r="1054" spans="1:8" x14ac:dyDescent="0.3">
      <c r="A1054" s="339"/>
      <c r="B1054" s="339"/>
      <c r="C1054" s="18"/>
      <c r="D1054" s="19"/>
      <c r="E1054" s="8" t="s">
        <v>15</v>
      </c>
      <c r="F1054" s="20"/>
      <c r="G1054" s="138">
        <v>172.5</v>
      </c>
      <c r="H1054" s="45"/>
    </row>
    <row r="1055" spans="1:8" ht="27.6" x14ac:dyDescent="0.3">
      <c r="A1055" s="339"/>
      <c r="B1055" s="339"/>
      <c r="C1055" s="18"/>
      <c r="D1055" s="19"/>
      <c r="E1055" s="11" t="s">
        <v>21</v>
      </c>
      <c r="F1055" s="20"/>
      <c r="G1055" s="138">
        <v>867.88</v>
      </c>
      <c r="H1055" s="45"/>
    </row>
    <row r="1056" spans="1:8" x14ac:dyDescent="0.3">
      <c r="A1056" s="339"/>
      <c r="B1056" s="339"/>
      <c r="C1056" s="36"/>
      <c r="D1056" s="37"/>
      <c r="E1056" s="12" t="s">
        <v>15</v>
      </c>
      <c r="F1056" s="121"/>
      <c r="G1056" s="139">
        <v>201.76</v>
      </c>
      <c r="H1056" s="48"/>
    </row>
    <row r="1057" spans="1:8" x14ac:dyDescent="0.3">
      <c r="A1057" s="52"/>
      <c r="B1057" s="142"/>
      <c r="C1057" s="15"/>
      <c r="D1057" s="16"/>
      <c r="E1057" s="5" t="s">
        <v>14</v>
      </c>
      <c r="F1057" s="102">
        <f t="shared" ref="F1057:G1068" si="31">F997+F1021+F1045</f>
        <v>0</v>
      </c>
      <c r="G1057" s="102">
        <f t="shared" si="31"/>
        <v>468.45699999999999</v>
      </c>
      <c r="H1057" s="7"/>
    </row>
    <row r="1058" spans="1:8" x14ac:dyDescent="0.3">
      <c r="A1058" s="52"/>
      <c r="B1058" s="143"/>
      <c r="C1058" s="18"/>
      <c r="D1058" s="19"/>
      <c r="E1058" s="8" t="s">
        <v>15</v>
      </c>
      <c r="F1058" s="103">
        <f t="shared" si="31"/>
        <v>0</v>
      </c>
      <c r="G1058" s="103">
        <f t="shared" si="31"/>
        <v>55.67</v>
      </c>
      <c r="H1058" s="10"/>
    </row>
    <row r="1059" spans="1:8" x14ac:dyDescent="0.3">
      <c r="A1059" s="52"/>
      <c r="B1059" s="143"/>
      <c r="C1059" s="18"/>
      <c r="D1059" s="19"/>
      <c r="E1059" s="11" t="s">
        <v>16</v>
      </c>
      <c r="F1059" s="103">
        <f t="shared" si="31"/>
        <v>0</v>
      </c>
      <c r="G1059" s="103">
        <f t="shared" si="31"/>
        <v>778.73</v>
      </c>
      <c r="H1059" s="10"/>
    </row>
    <row r="1060" spans="1:8" x14ac:dyDescent="0.3">
      <c r="A1060" s="52"/>
      <c r="B1060" s="143"/>
      <c r="C1060" s="18"/>
      <c r="D1060" s="19"/>
      <c r="E1060" s="8" t="s">
        <v>15</v>
      </c>
      <c r="F1060" s="103">
        <f t="shared" si="31"/>
        <v>0</v>
      </c>
      <c r="G1060" s="103">
        <f t="shared" si="31"/>
        <v>97.990000000000009</v>
      </c>
      <c r="H1060" s="10"/>
    </row>
    <row r="1061" spans="1:8" x14ac:dyDescent="0.3">
      <c r="A1061" s="52"/>
      <c r="B1061" s="143"/>
      <c r="C1061" s="18"/>
      <c r="D1061" s="19"/>
      <c r="E1061" s="11" t="s">
        <v>17</v>
      </c>
      <c r="F1061" s="103">
        <f t="shared" si="31"/>
        <v>0</v>
      </c>
      <c r="G1061" s="103">
        <f t="shared" si="31"/>
        <v>0</v>
      </c>
      <c r="H1061" s="10"/>
    </row>
    <row r="1062" spans="1:8" x14ac:dyDescent="0.3">
      <c r="A1062" s="52"/>
      <c r="B1062" s="143"/>
      <c r="C1062" s="18"/>
      <c r="D1062" s="19"/>
      <c r="E1062" s="8" t="s">
        <v>15</v>
      </c>
      <c r="F1062" s="103">
        <f t="shared" si="31"/>
        <v>0</v>
      </c>
      <c r="G1062" s="103">
        <f t="shared" si="31"/>
        <v>0</v>
      </c>
      <c r="H1062" s="10"/>
    </row>
    <row r="1063" spans="1:8" ht="27.6" x14ac:dyDescent="0.3">
      <c r="A1063" s="52"/>
      <c r="B1063" s="143"/>
      <c r="C1063" s="18"/>
      <c r="D1063" s="19"/>
      <c r="E1063" s="11" t="s">
        <v>18</v>
      </c>
      <c r="F1063" s="103">
        <f t="shared" si="31"/>
        <v>0</v>
      </c>
      <c r="G1063" s="103">
        <f t="shared" si="31"/>
        <v>0</v>
      </c>
      <c r="H1063" s="10"/>
    </row>
    <row r="1064" spans="1:8" x14ac:dyDescent="0.3">
      <c r="A1064" s="52"/>
      <c r="B1064" s="143"/>
      <c r="C1064" s="18"/>
      <c r="D1064" s="19"/>
      <c r="E1064" s="8" t="s">
        <v>15</v>
      </c>
      <c r="F1064" s="103">
        <f t="shared" si="31"/>
        <v>0</v>
      </c>
      <c r="G1064" s="103">
        <f t="shared" si="31"/>
        <v>0</v>
      </c>
      <c r="H1064" s="10"/>
    </row>
    <row r="1065" spans="1:8" x14ac:dyDescent="0.3">
      <c r="A1065" s="52"/>
      <c r="B1065" s="143"/>
      <c r="C1065" s="18"/>
      <c r="D1065" s="19"/>
      <c r="E1065" s="11" t="s">
        <v>19</v>
      </c>
      <c r="F1065" s="103">
        <f t="shared" si="31"/>
        <v>0</v>
      </c>
      <c r="G1065" s="103">
        <f t="shared" si="31"/>
        <v>555</v>
      </c>
      <c r="H1065" s="10"/>
    </row>
    <row r="1066" spans="1:8" x14ac:dyDescent="0.3">
      <c r="A1066" s="52"/>
      <c r="B1066" s="143"/>
      <c r="C1066" s="18"/>
      <c r="D1066" s="19"/>
      <c r="E1066" s="8" t="s">
        <v>15</v>
      </c>
      <c r="F1066" s="103">
        <f t="shared" si="31"/>
        <v>0</v>
      </c>
      <c r="G1066" s="103">
        <f t="shared" si="31"/>
        <v>172.5</v>
      </c>
      <c r="H1066" s="10"/>
    </row>
    <row r="1067" spans="1:8" ht="27.6" x14ac:dyDescent="0.3">
      <c r="A1067" s="52"/>
      <c r="B1067" s="143"/>
      <c r="C1067" s="18"/>
      <c r="D1067" s="19"/>
      <c r="E1067" s="11" t="s">
        <v>48</v>
      </c>
      <c r="F1067" s="103">
        <f t="shared" si="31"/>
        <v>0</v>
      </c>
      <c r="G1067" s="103">
        <f t="shared" si="31"/>
        <v>1802.1867999999999</v>
      </c>
      <c r="H1067" s="10"/>
    </row>
    <row r="1068" spans="1:8" x14ac:dyDescent="0.3">
      <c r="A1068" s="92"/>
      <c r="B1068" s="144"/>
      <c r="C1068" s="21"/>
      <c r="D1068" s="22"/>
      <c r="E1068" s="23" t="s">
        <v>15</v>
      </c>
      <c r="F1068" s="145">
        <f t="shared" si="31"/>
        <v>0</v>
      </c>
      <c r="G1068" s="145">
        <f t="shared" si="31"/>
        <v>326.15999999999997</v>
      </c>
      <c r="H1068" s="25"/>
    </row>
    <row r="1069" spans="1:8" ht="16.5" customHeight="1" x14ac:dyDescent="0.3">
      <c r="A1069" s="333" t="s">
        <v>167</v>
      </c>
      <c r="B1069" s="333"/>
      <c r="C1069" s="333"/>
      <c r="D1069" s="333"/>
      <c r="E1069" s="333"/>
      <c r="F1069" s="333"/>
      <c r="G1069" s="333"/>
      <c r="H1069" s="333"/>
    </row>
    <row r="1070" spans="1:8" ht="18.75" customHeight="1" x14ac:dyDescent="0.35">
      <c r="A1070" s="351" t="s">
        <v>168</v>
      </c>
      <c r="B1070" s="329" t="s">
        <v>169</v>
      </c>
      <c r="C1070" s="346" t="s">
        <v>170</v>
      </c>
      <c r="D1070" s="347"/>
      <c r="E1070" s="5" t="s">
        <v>14</v>
      </c>
      <c r="F1070" s="146">
        <v>18.7</v>
      </c>
      <c r="G1070" s="146">
        <v>222.5</v>
      </c>
      <c r="H1070" s="42"/>
    </row>
    <row r="1071" spans="1:8" ht="18" x14ac:dyDescent="0.35">
      <c r="A1071" s="351"/>
      <c r="B1071" s="329"/>
      <c r="C1071" s="346"/>
      <c r="D1071" s="347"/>
      <c r="E1071" s="8" t="s">
        <v>15</v>
      </c>
      <c r="F1071" s="147">
        <v>18.7</v>
      </c>
      <c r="G1071" s="147">
        <v>0</v>
      </c>
      <c r="H1071" s="45"/>
    </row>
    <row r="1072" spans="1:8" ht="18" x14ac:dyDescent="0.35">
      <c r="A1072" s="351"/>
      <c r="B1072" s="329"/>
      <c r="C1072" s="346"/>
      <c r="D1072" s="347"/>
      <c r="E1072" s="11" t="s">
        <v>16</v>
      </c>
      <c r="F1072" s="147">
        <v>0.04</v>
      </c>
      <c r="G1072" s="147">
        <v>29.76</v>
      </c>
      <c r="H1072" s="45"/>
    </row>
    <row r="1073" spans="1:8" ht="18" x14ac:dyDescent="0.35">
      <c r="A1073" s="351"/>
      <c r="B1073" s="329"/>
      <c r="C1073" s="346"/>
      <c r="D1073" s="347"/>
      <c r="E1073" s="8" t="s">
        <v>15</v>
      </c>
      <c r="F1073" s="147">
        <v>0.04</v>
      </c>
      <c r="G1073" s="147">
        <v>2.2599999999999998</v>
      </c>
      <c r="H1073" s="45"/>
    </row>
    <row r="1074" spans="1:8" ht="18" x14ac:dyDescent="0.35">
      <c r="A1074" s="351"/>
      <c r="B1074" s="329"/>
      <c r="C1074" s="346"/>
      <c r="D1074" s="347"/>
      <c r="E1074" s="11" t="s">
        <v>17</v>
      </c>
      <c r="F1074" s="147"/>
      <c r="G1074" s="147"/>
      <c r="H1074" s="45"/>
    </row>
    <row r="1075" spans="1:8" ht="18" x14ac:dyDescent="0.35">
      <c r="A1075" s="351"/>
      <c r="B1075" s="329"/>
      <c r="C1075" s="346"/>
      <c r="D1075" s="347"/>
      <c r="E1075" s="8" t="s">
        <v>15</v>
      </c>
      <c r="F1075" s="147"/>
      <c r="G1075" s="147"/>
      <c r="H1075" s="45"/>
    </row>
    <row r="1076" spans="1:8" ht="27.6" x14ac:dyDescent="0.35">
      <c r="A1076" s="351"/>
      <c r="B1076" s="329"/>
      <c r="C1076" s="346"/>
      <c r="D1076" s="347"/>
      <c r="E1076" s="11" t="s">
        <v>18</v>
      </c>
      <c r="F1076" s="147"/>
      <c r="G1076" s="147"/>
      <c r="H1076" s="45"/>
    </row>
    <row r="1077" spans="1:8" ht="18" x14ac:dyDescent="0.35">
      <c r="A1077" s="351"/>
      <c r="B1077" s="329"/>
      <c r="C1077" s="346"/>
      <c r="D1077" s="347"/>
      <c r="E1077" s="8" t="s">
        <v>15</v>
      </c>
      <c r="F1077" s="147"/>
      <c r="G1077" s="147"/>
      <c r="H1077" s="45"/>
    </row>
    <row r="1078" spans="1:8" ht="18" x14ac:dyDescent="0.35">
      <c r="A1078" s="351"/>
      <c r="B1078" s="329"/>
      <c r="C1078" s="346"/>
      <c r="D1078" s="347"/>
      <c r="E1078" s="11" t="s">
        <v>19</v>
      </c>
      <c r="F1078" s="147"/>
      <c r="G1078" s="147"/>
      <c r="H1078" s="45"/>
    </row>
    <row r="1079" spans="1:8" ht="18" x14ac:dyDescent="0.35">
      <c r="A1079" s="351"/>
      <c r="B1079" s="329"/>
      <c r="C1079" s="346"/>
      <c r="D1079" s="347"/>
      <c r="E1079" s="8" t="s">
        <v>15</v>
      </c>
      <c r="F1079" s="147"/>
      <c r="G1079" s="147"/>
      <c r="H1079" s="45"/>
    </row>
    <row r="1080" spans="1:8" ht="18" x14ac:dyDescent="0.35">
      <c r="A1080" s="351"/>
      <c r="B1080" s="329"/>
      <c r="C1080" s="346"/>
      <c r="D1080" s="347"/>
      <c r="E1080" s="11" t="s">
        <v>20</v>
      </c>
      <c r="F1080" s="147">
        <f>F1070+F1072</f>
        <v>18.739999999999998</v>
      </c>
      <c r="G1080" s="147">
        <f>G1070+G1072</f>
        <v>252.26</v>
      </c>
      <c r="H1080" s="45"/>
    </row>
    <row r="1081" spans="1:8" ht="18" x14ac:dyDescent="0.3">
      <c r="A1081" s="351"/>
      <c r="B1081" s="329"/>
      <c r="C1081" s="346"/>
      <c r="D1081" s="347"/>
      <c r="E1081" s="8" t="s">
        <v>15</v>
      </c>
      <c r="F1081" s="9"/>
      <c r="G1081" s="9"/>
      <c r="H1081" s="45"/>
    </row>
    <row r="1082" spans="1:8" ht="18.75" customHeight="1" x14ac:dyDescent="0.35">
      <c r="A1082" s="351"/>
      <c r="B1082" s="329"/>
      <c r="C1082" s="337" t="s">
        <v>171</v>
      </c>
      <c r="D1082" s="348"/>
      <c r="E1082" s="11" t="s">
        <v>14</v>
      </c>
      <c r="F1082" s="147">
        <v>42</v>
      </c>
      <c r="G1082" s="147">
        <v>1885.8</v>
      </c>
      <c r="H1082" s="45"/>
    </row>
    <row r="1083" spans="1:8" ht="78" x14ac:dyDescent="0.35">
      <c r="A1083" s="351"/>
      <c r="B1083" s="329"/>
      <c r="C1083" s="337"/>
      <c r="D1083" s="348"/>
      <c r="E1083" s="8" t="s">
        <v>15</v>
      </c>
      <c r="F1083" s="147">
        <v>42</v>
      </c>
      <c r="G1083" s="147">
        <v>49.8</v>
      </c>
      <c r="H1083" s="45" t="s">
        <v>172</v>
      </c>
    </row>
    <row r="1084" spans="1:8" ht="18" x14ac:dyDescent="0.35">
      <c r="A1084" s="351"/>
      <c r="B1084" s="329"/>
      <c r="C1084" s="337"/>
      <c r="D1084" s="348"/>
      <c r="E1084" s="11" t="s">
        <v>16</v>
      </c>
      <c r="F1084" s="147"/>
      <c r="G1084" s="147">
        <v>239.4</v>
      </c>
      <c r="H1084" s="45"/>
    </row>
    <row r="1085" spans="1:8" ht="18" x14ac:dyDescent="0.35">
      <c r="A1085" s="351"/>
      <c r="B1085" s="329"/>
      <c r="C1085" s="337"/>
      <c r="D1085" s="348"/>
      <c r="E1085" s="8" t="s">
        <v>15</v>
      </c>
      <c r="F1085" s="147"/>
      <c r="G1085" s="147">
        <v>11.4</v>
      </c>
      <c r="H1085" s="45"/>
    </row>
    <row r="1086" spans="1:8" ht="18" x14ac:dyDescent="0.35">
      <c r="A1086" s="351"/>
      <c r="B1086" s="329"/>
      <c r="C1086" s="337"/>
      <c r="D1086" s="348"/>
      <c r="E1086" s="11" t="s">
        <v>17</v>
      </c>
      <c r="F1086" s="147"/>
      <c r="G1086" s="147"/>
      <c r="H1086" s="45"/>
    </row>
    <row r="1087" spans="1:8" ht="18" x14ac:dyDescent="0.35">
      <c r="A1087" s="351"/>
      <c r="B1087" s="329"/>
      <c r="C1087" s="337"/>
      <c r="D1087" s="348"/>
      <c r="E1087" s="8" t="s">
        <v>15</v>
      </c>
      <c r="F1087" s="147"/>
      <c r="G1087" s="147"/>
      <c r="H1087" s="45"/>
    </row>
    <row r="1088" spans="1:8" ht="27.6" x14ac:dyDescent="0.35">
      <c r="A1088" s="351"/>
      <c r="B1088" s="329"/>
      <c r="C1088" s="337"/>
      <c r="D1088" s="348"/>
      <c r="E1088" s="11" t="s">
        <v>18</v>
      </c>
      <c r="F1088" s="147"/>
      <c r="G1088" s="147"/>
      <c r="H1088" s="45"/>
    </row>
    <row r="1089" spans="1:8" ht="18" x14ac:dyDescent="0.35">
      <c r="A1089" s="351"/>
      <c r="B1089" s="329"/>
      <c r="C1089" s="337"/>
      <c r="D1089" s="348"/>
      <c r="E1089" s="8" t="s">
        <v>15</v>
      </c>
      <c r="F1089" s="147"/>
      <c r="G1089" s="147"/>
      <c r="H1089" s="45"/>
    </row>
    <row r="1090" spans="1:8" ht="18" x14ac:dyDescent="0.35">
      <c r="A1090" s="351"/>
      <c r="B1090" s="329"/>
      <c r="C1090" s="337"/>
      <c r="D1090" s="348"/>
      <c r="E1090" s="11" t="s">
        <v>19</v>
      </c>
      <c r="F1090" s="147"/>
      <c r="G1090" s="147"/>
      <c r="H1090" s="45"/>
    </row>
    <row r="1091" spans="1:8" ht="18" x14ac:dyDescent="0.35">
      <c r="A1091" s="351"/>
      <c r="B1091" s="329"/>
      <c r="C1091" s="337"/>
      <c r="D1091" s="348"/>
      <c r="E1091" s="8" t="s">
        <v>15</v>
      </c>
      <c r="F1091" s="147"/>
      <c r="G1091" s="147"/>
      <c r="H1091" s="45"/>
    </row>
    <row r="1092" spans="1:8" ht="18" x14ac:dyDescent="0.35">
      <c r="A1092" s="351"/>
      <c r="B1092" s="329"/>
      <c r="C1092" s="337"/>
      <c r="D1092" s="348"/>
      <c r="E1092" s="11" t="s">
        <v>20</v>
      </c>
      <c r="F1092" s="147">
        <f>F1082+F1084</f>
        <v>42</v>
      </c>
      <c r="G1092" s="147">
        <f>G1082+G1084</f>
        <v>2125.1999999999998</v>
      </c>
      <c r="H1092" s="45"/>
    </row>
    <row r="1093" spans="1:8" ht="18" x14ac:dyDescent="0.3">
      <c r="A1093" s="351"/>
      <c r="B1093" s="329"/>
      <c r="C1093" s="337"/>
      <c r="D1093" s="348"/>
      <c r="E1093" s="8" t="s">
        <v>15</v>
      </c>
      <c r="F1093" s="9"/>
      <c r="G1093" s="9"/>
      <c r="H1093" s="45"/>
    </row>
    <row r="1094" spans="1:8" ht="18.75" customHeight="1" x14ac:dyDescent="0.35">
      <c r="A1094" s="351"/>
      <c r="B1094" s="329"/>
      <c r="C1094" s="337" t="s">
        <v>173</v>
      </c>
      <c r="D1094" s="348"/>
      <c r="E1094" s="11" t="s">
        <v>14</v>
      </c>
      <c r="F1094" s="147"/>
      <c r="G1094" s="147">
        <v>18</v>
      </c>
      <c r="H1094" s="45"/>
    </row>
    <row r="1095" spans="1:8" ht="46.8" x14ac:dyDescent="0.35">
      <c r="A1095" s="351"/>
      <c r="B1095" s="329"/>
      <c r="C1095" s="337"/>
      <c r="D1095" s="348"/>
      <c r="E1095" s="8" t="s">
        <v>15</v>
      </c>
      <c r="F1095" s="147"/>
      <c r="G1095" s="147">
        <v>3</v>
      </c>
      <c r="H1095" s="45" t="s">
        <v>174</v>
      </c>
    </row>
    <row r="1096" spans="1:8" ht="18" x14ac:dyDescent="0.35">
      <c r="A1096" s="351"/>
      <c r="B1096" s="329"/>
      <c r="C1096" s="337"/>
      <c r="D1096" s="348"/>
      <c r="E1096" s="11" t="s">
        <v>16</v>
      </c>
      <c r="F1096" s="147"/>
      <c r="G1096" s="147">
        <v>2.4</v>
      </c>
      <c r="H1096" s="45"/>
    </row>
    <row r="1097" spans="1:8" ht="18" x14ac:dyDescent="0.35">
      <c r="A1097" s="351"/>
      <c r="B1097" s="329"/>
      <c r="C1097" s="337"/>
      <c r="D1097" s="348"/>
      <c r="E1097" s="8" t="s">
        <v>15</v>
      </c>
      <c r="F1097" s="147"/>
      <c r="G1097" s="147">
        <v>0.4</v>
      </c>
      <c r="H1097" s="45"/>
    </row>
    <row r="1098" spans="1:8" ht="18" x14ac:dyDescent="0.35">
      <c r="A1098" s="351"/>
      <c r="B1098" s="329"/>
      <c r="C1098" s="337"/>
      <c r="D1098" s="348"/>
      <c r="E1098" s="11" t="s">
        <v>17</v>
      </c>
      <c r="F1098" s="147"/>
      <c r="G1098" s="147"/>
      <c r="H1098" s="45"/>
    </row>
    <row r="1099" spans="1:8" ht="18" x14ac:dyDescent="0.35">
      <c r="A1099" s="351"/>
      <c r="B1099" s="329"/>
      <c r="C1099" s="337"/>
      <c r="D1099" s="348"/>
      <c r="E1099" s="8" t="s">
        <v>15</v>
      </c>
      <c r="F1099" s="147"/>
      <c r="G1099" s="147"/>
      <c r="H1099" s="45"/>
    </row>
    <row r="1100" spans="1:8" ht="27.6" x14ac:dyDescent="0.35">
      <c r="A1100" s="351"/>
      <c r="B1100" s="329"/>
      <c r="C1100" s="337"/>
      <c r="D1100" s="348"/>
      <c r="E1100" s="11" t="s">
        <v>18</v>
      </c>
      <c r="F1100" s="147"/>
      <c r="G1100" s="147"/>
      <c r="H1100" s="45"/>
    </row>
    <row r="1101" spans="1:8" ht="18" x14ac:dyDescent="0.35">
      <c r="A1101" s="351"/>
      <c r="B1101" s="329"/>
      <c r="C1101" s="337"/>
      <c r="D1101" s="348"/>
      <c r="E1101" s="8" t="s">
        <v>15</v>
      </c>
      <c r="F1101" s="147"/>
      <c r="G1101" s="147"/>
      <c r="H1101" s="45"/>
    </row>
    <row r="1102" spans="1:8" ht="18" x14ac:dyDescent="0.35">
      <c r="A1102" s="351"/>
      <c r="B1102" s="329"/>
      <c r="C1102" s="337"/>
      <c r="D1102" s="348"/>
      <c r="E1102" s="11" t="s">
        <v>19</v>
      </c>
      <c r="F1102" s="147"/>
      <c r="G1102" s="147"/>
      <c r="H1102" s="45"/>
    </row>
    <row r="1103" spans="1:8" ht="18" x14ac:dyDescent="0.35">
      <c r="A1103" s="351"/>
      <c r="B1103" s="329"/>
      <c r="C1103" s="337"/>
      <c r="D1103" s="348"/>
      <c r="E1103" s="8" t="s">
        <v>15</v>
      </c>
      <c r="F1103" s="147"/>
      <c r="G1103" s="147"/>
      <c r="H1103" s="45"/>
    </row>
    <row r="1104" spans="1:8" ht="18" x14ac:dyDescent="0.35">
      <c r="A1104" s="351"/>
      <c r="B1104" s="329"/>
      <c r="C1104" s="337"/>
      <c r="D1104" s="348"/>
      <c r="E1104" s="11" t="s">
        <v>20</v>
      </c>
      <c r="F1104" s="147"/>
      <c r="G1104" s="147">
        <f>G1094+G1096</f>
        <v>20.399999999999999</v>
      </c>
      <c r="H1104" s="45"/>
    </row>
    <row r="1105" spans="1:8" ht="18" x14ac:dyDescent="0.3">
      <c r="A1105" s="351"/>
      <c r="B1105" s="329"/>
      <c r="C1105" s="337"/>
      <c r="D1105" s="348"/>
      <c r="E1105" s="8" t="s">
        <v>15</v>
      </c>
      <c r="F1105" s="9"/>
      <c r="G1105" s="9"/>
      <c r="H1105" s="45"/>
    </row>
    <row r="1106" spans="1:8" ht="18.75" customHeight="1" x14ac:dyDescent="0.35">
      <c r="A1106" s="351"/>
      <c r="B1106" s="329"/>
      <c r="C1106" s="337" t="s">
        <v>175</v>
      </c>
      <c r="D1106" s="348"/>
      <c r="E1106" s="11" t="s">
        <v>14</v>
      </c>
      <c r="F1106" s="147"/>
      <c r="G1106" s="147">
        <v>356</v>
      </c>
      <c r="H1106" s="45"/>
    </row>
    <row r="1107" spans="1:8" ht="18" x14ac:dyDescent="0.35">
      <c r="A1107" s="351"/>
      <c r="B1107" s="329"/>
      <c r="C1107" s="337"/>
      <c r="D1107" s="348"/>
      <c r="E1107" s="8" t="s">
        <v>15</v>
      </c>
      <c r="F1107" s="147"/>
      <c r="G1107" s="147"/>
      <c r="H1107" s="45"/>
    </row>
    <row r="1108" spans="1:8" ht="18" x14ac:dyDescent="0.35">
      <c r="A1108" s="351"/>
      <c r="B1108" s="329"/>
      <c r="C1108" s="337"/>
      <c r="D1108" s="348"/>
      <c r="E1108" s="11" t="s">
        <v>16</v>
      </c>
      <c r="F1108" s="147"/>
      <c r="G1108" s="147">
        <v>44</v>
      </c>
      <c r="H1108" s="45"/>
    </row>
    <row r="1109" spans="1:8" ht="18" x14ac:dyDescent="0.35">
      <c r="A1109" s="351"/>
      <c r="B1109" s="329"/>
      <c r="C1109" s="337"/>
      <c r="D1109" s="348"/>
      <c r="E1109" s="8" t="s">
        <v>15</v>
      </c>
      <c r="F1109" s="147"/>
      <c r="G1109" s="147"/>
      <c r="H1109" s="45"/>
    </row>
    <row r="1110" spans="1:8" ht="18" x14ac:dyDescent="0.35">
      <c r="A1110" s="351"/>
      <c r="B1110" s="329"/>
      <c r="C1110" s="337"/>
      <c r="D1110" s="348"/>
      <c r="E1110" s="11" t="s">
        <v>17</v>
      </c>
      <c r="F1110" s="147"/>
      <c r="G1110" s="147"/>
      <c r="H1110" s="45"/>
    </row>
    <row r="1111" spans="1:8" ht="18" x14ac:dyDescent="0.35">
      <c r="A1111" s="351"/>
      <c r="B1111" s="329"/>
      <c r="C1111" s="337"/>
      <c r="D1111" s="348"/>
      <c r="E1111" s="8" t="s">
        <v>15</v>
      </c>
      <c r="F1111" s="147"/>
      <c r="G1111" s="147"/>
      <c r="H1111" s="45"/>
    </row>
    <row r="1112" spans="1:8" ht="27.6" x14ac:dyDescent="0.35">
      <c r="A1112" s="351"/>
      <c r="B1112" s="329"/>
      <c r="C1112" s="337"/>
      <c r="D1112" s="348"/>
      <c r="E1112" s="11" t="s">
        <v>18</v>
      </c>
      <c r="F1112" s="147"/>
      <c r="G1112" s="147"/>
      <c r="H1112" s="45"/>
    </row>
    <row r="1113" spans="1:8" ht="18" x14ac:dyDescent="0.35">
      <c r="A1113" s="351"/>
      <c r="B1113" s="329"/>
      <c r="C1113" s="337"/>
      <c r="D1113" s="348"/>
      <c r="E1113" s="8" t="s">
        <v>15</v>
      </c>
      <c r="F1113" s="147"/>
      <c r="G1113" s="147"/>
      <c r="H1113" s="45"/>
    </row>
    <row r="1114" spans="1:8" ht="18" x14ac:dyDescent="0.35">
      <c r="A1114" s="351"/>
      <c r="B1114" s="329"/>
      <c r="C1114" s="337"/>
      <c r="D1114" s="348"/>
      <c r="E1114" s="11" t="s">
        <v>19</v>
      </c>
      <c r="F1114" s="147"/>
      <c r="G1114" s="147"/>
      <c r="H1114" s="45"/>
    </row>
    <row r="1115" spans="1:8" ht="18" x14ac:dyDescent="0.35">
      <c r="A1115" s="351"/>
      <c r="B1115" s="329"/>
      <c r="C1115" s="337"/>
      <c r="D1115" s="348"/>
      <c r="E1115" s="8" t="s">
        <v>15</v>
      </c>
      <c r="F1115" s="147"/>
      <c r="G1115" s="147"/>
      <c r="H1115" s="45"/>
    </row>
    <row r="1116" spans="1:8" ht="18" x14ac:dyDescent="0.35">
      <c r="A1116" s="351"/>
      <c r="B1116" s="329"/>
      <c r="C1116" s="337"/>
      <c r="D1116" s="348"/>
      <c r="E1116" s="11" t="s">
        <v>20</v>
      </c>
      <c r="F1116" s="147"/>
      <c r="G1116" s="147">
        <f>G1106+G1108</f>
        <v>400</v>
      </c>
      <c r="H1116" s="45"/>
    </row>
    <row r="1117" spans="1:8" ht="18" x14ac:dyDescent="0.3">
      <c r="A1117" s="351"/>
      <c r="B1117" s="329"/>
      <c r="C1117" s="337"/>
      <c r="D1117" s="348"/>
      <c r="E1117" s="8" t="s">
        <v>15</v>
      </c>
      <c r="F1117" s="9"/>
      <c r="G1117" s="9"/>
      <c r="H1117" s="45"/>
    </row>
    <row r="1118" spans="1:8" ht="18.75" customHeight="1" x14ac:dyDescent="0.35">
      <c r="A1118" s="351"/>
      <c r="B1118" s="329"/>
      <c r="C1118" s="337" t="s">
        <v>176</v>
      </c>
      <c r="D1118" s="348"/>
      <c r="E1118" s="11" t="s">
        <v>14</v>
      </c>
      <c r="F1118" s="147"/>
      <c r="G1118" s="147">
        <v>150</v>
      </c>
      <c r="H1118" s="45"/>
    </row>
    <row r="1119" spans="1:8" ht="46.8" x14ac:dyDescent="0.35">
      <c r="A1119" s="351"/>
      <c r="B1119" s="329"/>
      <c r="C1119" s="337"/>
      <c r="D1119" s="348"/>
      <c r="E1119" s="8" t="s">
        <v>15</v>
      </c>
      <c r="F1119" s="147"/>
      <c r="G1119" s="147">
        <v>25</v>
      </c>
      <c r="H1119" s="45" t="s">
        <v>177</v>
      </c>
    </row>
    <row r="1120" spans="1:8" ht="18" x14ac:dyDescent="0.35">
      <c r="A1120" s="351"/>
      <c r="B1120" s="329"/>
      <c r="C1120" s="337"/>
      <c r="D1120" s="348"/>
      <c r="E1120" s="11" t="s">
        <v>16</v>
      </c>
      <c r="F1120" s="147"/>
      <c r="G1120" s="147"/>
      <c r="H1120" s="45"/>
    </row>
    <row r="1121" spans="1:8" ht="18" x14ac:dyDescent="0.35">
      <c r="A1121" s="351"/>
      <c r="B1121" s="329"/>
      <c r="C1121" s="337"/>
      <c r="D1121" s="348"/>
      <c r="E1121" s="8" t="s">
        <v>15</v>
      </c>
      <c r="F1121" s="147"/>
      <c r="G1121" s="147"/>
      <c r="H1121" s="45"/>
    </row>
    <row r="1122" spans="1:8" ht="18" x14ac:dyDescent="0.35">
      <c r="A1122" s="351"/>
      <c r="B1122" s="329"/>
      <c r="C1122" s="337"/>
      <c r="D1122" s="348"/>
      <c r="E1122" s="11" t="s">
        <v>17</v>
      </c>
      <c r="F1122" s="147"/>
      <c r="G1122" s="147"/>
      <c r="H1122" s="45"/>
    </row>
    <row r="1123" spans="1:8" ht="18" x14ac:dyDescent="0.35">
      <c r="A1123" s="351"/>
      <c r="B1123" s="329"/>
      <c r="C1123" s="337"/>
      <c r="D1123" s="348"/>
      <c r="E1123" s="8" t="s">
        <v>15</v>
      </c>
      <c r="F1123" s="147"/>
      <c r="G1123" s="147"/>
      <c r="H1123" s="45"/>
    </row>
    <row r="1124" spans="1:8" ht="27.6" x14ac:dyDescent="0.35">
      <c r="A1124" s="351"/>
      <c r="B1124" s="329"/>
      <c r="C1124" s="337"/>
      <c r="D1124" s="348"/>
      <c r="E1124" s="11" t="s">
        <v>18</v>
      </c>
      <c r="F1124" s="147"/>
      <c r="G1124" s="147"/>
      <c r="H1124" s="45"/>
    </row>
    <row r="1125" spans="1:8" ht="18" x14ac:dyDescent="0.35">
      <c r="A1125" s="351"/>
      <c r="B1125" s="329"/>
      <c r="C1125" s="337"/>
      <c r="D1125" s="348"/>
      <c r="E1125" s="8" t="s">
        <v>15</v>
      </c>
      <c r="F1125" s="147"/>
      <c r="G1125" s="147"/>
      <c r="H1125" s="45"/>
    </row>
    <row r="1126" spans="1:8" ht="18" x14ac:dyDescent="0.35">
      <c r="A1126" s="351"/>
      <c r="B1126" s="329"/>
      <c r="C1126" s="337"/>
      <c r="D1126" s="348"/>
      <c r="E1126" s="11" t="s">
        <v>19</v>
      </c>
      <c r="F1126" s="147"/>
      <c r="G1126" s="147"/>
      <c r="H1126" s="45"/>
    </row>
    <row r="1127" spans="1:8" ht="18" x14ac:dyDescent="0.35">
      <c r="A1127" s="351"/>
      <c r="B1127" s="329"/>
      <c r="C1127" s="337"/>
      <c r="D1127" s="348"/>
      <c r="E1127" s="8" t="s">
        <v>15</v>
      </c>
      <c r="F1127" s="147"/>
      <c r="G1127" s="147"/>
      <c r="H1127" s="45"/>
    </row>
    <row r="1128" spans="1:8" ht="18" x14ac:dyDescent="0.35">
      <c r="A1128" s="351"/>
      <c r="B1128" s="329"/>
      <c r="C1128" s="337"/>
      <c r="D1128" s="348"/>
      <c r="E1128" s="11" t="s">
        <v>20</v>
      </c>
      <c r="F1128" s="147"/>
      <c r="G1128" s="147">
        <f>G1118+G1120</f>
        <v>150</v>
      </c>
      <c r="H1128" s="45"/>
    </row>
    <row r="1129" spans="1:8" ht="18" x14ac:dyDescent="0.3">
      <c r="A1129" s="351"/>
      <c r="B1129" s="329"/>
      <c r="C1129" s="337"/>
      <c r="D1129" s="348"/>
      <c r="E1129" s="8" t="s">
        <v>15</v>
      </c>
      <c r="F1129" s="9"/>
      <c r="G1129" s="9"/>
      <c r="H1129" s="45"/>
    </row>
    <row r="1130" spans="1:8" ht="18.75" customHeight="1" x14ac:dyDescent="0.35">
      <c r="A1130" s="351"/>
      <c r="B1130" s="329"/>
      <c r="C1130" s="349" t="s">
        <v>178</v>
      </c>
      <c r="D1130" s="350"/>
      <c r="E1130" s="11" t="s">
        <v>14</v>
      </c>
      <c r="F1130" s="147">
        <v>42.4</v>
      </c>
      <c r="G1130" s="147">
        <v>349.8</v>
      </c>
      <c r="H1130" s="45"/>
    </row>
    <row r="1131" spans="1:8" ht="18" x14ac:dyDescent="0.35">
      <c r="A1131" s="351"/>
      <c r="B1131" s="329"/>
      <c r="C1131" s="349"/>
      <c r="D1131" s="350"/>
      <c r="E1131" s="8" t="s">
        <v>15</v>
      </c>
      <c r="F1131" s="147">
        <v>42.4</v>
      </c>
      <c r="G1131" s="147">
        <v>0</v>
      </c>
      <c r="H1131" s="45"/>
    </row>
    <row r="1132" spans="1:8" ht="18" x14ac:dyDescent="0.35">
      <c r="A1132" s="351"/>
      <c r="B1132" s="329"/>
      <c r="C1132" s="349"/>
      <c r="D1132" s="350"/>
      <c r="E1132" s="11" t="s">
        <v>16</v>
      </c>
      <c r="F1132" s="147">
        <v>5.2</v>
      </c>
      <c r="G1132" s="147">
        <v>42.9</v>
      </c>
      <c r="H1132" s="45"/>
    </row>
    <row r="1133" spans="1:8" ht="18" x14ac:dyDescent="0.35">
      <c r="A1133" s="351"/>
      <c r="B1133" s="329"/>
      <c r="C1133" s="349"/>
      <c r="D1133" s="350"/>
      <c r="E1133" s="8" t="s">
        <v>15</v>
      </c>
      <c r="F1133" s="147">
        <v>5.2</v>
      </c>
      <c r="G1133" s="147"/>
      <c r="H1133" s="45"/>
    </row>
    <row r="1134" spans="1:8" ht="18" x14ac:dyDescent="0.35">
      <c r="A1134" s="351"/>
      <c r="B1134" s="329"/>
      <c r="C1134" s="349"/>
      <c r="D1134" s="350"/>
      <c r="E1134" s="11" t="s">
        <v>17</v>
      </c>
      <c r="F1134" s="147"/>
      <c r="G1134" s="147"/>
      <c r="H1134" s="45"/>
    </row>
    <row r="1135" spans="1:8" ht="18" x14ac:dyDescent="0.35">
      <c r="A1135" s="351"/>
      <c r="B1135" s="329"/>
      <c r="C1135" s="349"/>
      <c r="D1135" s="350"/>
      <c r="E1135" s="8" t="s">
        <v>15</v>
      </c>
      <c r="F1135" s="147"/>
      <c r="G1135" s="147"/>
      <c r="H1135" s="45"/>
    </row>
    <row r="1136" spans="1:8" ht="27.6" x14ac:dyDescent="0.35">
      <c r="A1136" s="351"/>
      <c r="B1136" s="329"/>
      <c r="C1136" s="349"/>
      <c r="D1136" s="350"/>
      <c r="E1136" s="11" t="s">
        <v>18</v>
      </c>
      <c r="F1136" s="147"/>
      <c r="G1136" s="147"/>
      <c r="H1136" s="45"/>
    </row>
    <row r="1137" spans="1:8" ht="18" x14ac:dyDescent="0.35">
      <c r="A1137" s="351"/>
      <c r="B1137" s="329"/>
      <c r="C1137" s="349"/>
      <c r="D1137" s="350"/>
      <c r="E1137" s="8" t="s">
        <v>15</v>
      </c>
      <c r="F1137" s="147"/>
      <c r="G1137" s="147"/>
      <c r="H1137" s="45"/>
    </row>
    <row r="1138" spans="1:8" ht="18" x14ac:dyDescent="0.35">
      <c r="A1138" s="351"/>
      <c r="B1138" s="329"/>
      <c r="C1138" s="349"/>
      <c r="D1138" s="350"/>
      <c r="E1138" s="11" t="s">
        <v>19</v>
      </c>
      <c r="F1138" s="147"/>
      <c r="G1138" s="147"/>
      <c r="H1138" s="45"/>
    </row>
    <row r="1139" spans="1:8" ht="18" x14ac:dyDescent="0.35">
      <c r="A1139" s="351"/>
      <c r="B1139" s="329"/>
      <c r="C1139" s="349"/>
      <c r="D1139" s="350"/>
      <c r="E1139" s="8" t="s">
        <v>15</v>
      </c>
      <c r="F1139" s="147"/>
      <c r="G1139" s="147"/>
      <c r="H1139" s="45"/>
    </row>
    <row r="1140" spans="1:8" ht="18" x14ac:dyDescent="0.35">
      <c r="A1140" s="351"/>
      <c r="B1140" s="329"/>
      <c r="C1140" s="349"/>
      <c r="D1140" s="350"/>
      <c r="E1140" s="11" t="s">
        <v>20</v>
      </c>
      <c r="F1140" s="147">
        <f>F1130+F1132</f>
        <v>47.6</v>
      </c>
      <c r="G1140" s="147">
        <f>G1130+G1132</f>
        <v>392.7</v>
      </c>
      <c r="H1140" s="45"/>
    </row>
    <row r="1141" spans="1:8" ht="18" x14ac:dyDescent="0.3">
      <c r="A1141" s="351"/>
      <c r="B1141" s="329"/>
      <c r="C1141" s="349"/>
      <c r="D1141" s="350"/>
      <c r="E1141" s="12" t="s">
        <v>15</v>
      </c>
      <c r="F1141" s="13"/>
      <c r="G1141" s="13"/>
      <c r="H1141" s="48"/>
    </row>
    <row r="1142" spans="1:8" ht="18" x14ac:dyDescent="0.3">
      <c r="A1142" s="351"/>
      <c r="B1142" s="329"/>
      <c r="C1142" s="15"/>
      <c r="D1142" s="16"/>
      <c r="E1142" s="5" t="s">
        <v>14</v>
      </c>
      <c r="F1142" s="6">
        <f t="shared" ref="F1142:G1153" si="32">SUM(F1070,F1082,F1094,F1106,F1118,F1130)</f>
        <v>103.1</v>
      </c>
      <c r="G1142" s="6">
        <f t="shared" si="32"/>
        <v>2982.1000000000004</v>
      </c>
      <c r="H1142" s="42"/>
    </row>
    <row r="1143" spans="1:8" ht="18" x14ac:dyDescent="0.3">
      <c r="A1143" s="351"/>
      <c r="B1143" s="329"/>
      <c r="C1143" s="18"/>
      <c r="D1143" s="19"/>
      <c r="E1143" s="8" t="s">
        <v>15</v>
      </c>
      <c r="F1143" s="9">
        <f t="shared" si="32"/>
        <v>103.1</v>
      </c>
      <c r="G1143" s="9">
        <f t="shared" si="32"/>
        <v>77.8</v>
      </c>
      <c r="H1143" s="45"/>
    </row>
    <row r="1144" spans="1:8" ht="18" x14ac:dyDescent="0.3">
      <c r="A1144" s="351"/>
      <c r="B1144" s="329"/>
      <c r="C1144" s="18"/>
      <c r="D1144" s="19"/>
      <c r="E1144" s="11" t="s">
        <v>16</v>
      </c>
      <c r="F1144" s="9">
        <f t="shared" si="32"/>
        <v>5.24</v>
      </c>
      <c r="G1144" s="9">
        <f t="shared" si="32"/>
        <v>358.46</v>
      </c>
      <c r="H1144" s="45"/>
    </row>
    <row r="1145" spans="1:8" ht="18" x14ac:dyDescent="0.3">
      <c r="A1145" s="351"/>
      <c r="B1145" s="329"/>
      <c r="C1145" s="18"/>
      <c r="D1145" s="19"/>
      <c r="E1145" s="8" t="s">
        <v>15</v>
      </c>
      <c r="F1145" s="9">
        <f t="shared" si="32"/>
        <v>5.24</v>
      </c>
      <c r="G1145" s="9">
        <f t="shared" si="32"/>
        <v>14.06</v>
      </c>
      <c r="H1145" s="45"/>
    </row>
    <row r="1146" spans="1:8" ht="18" x14ac:dyDescent="0.3">
      <c r="A1146" s="351"/>
      <c r="B1146" s="329"/>
      <c r="C1146" s="18"/>
      <c r="D1146" s="19"/>
      <c r="E1146" s="11" t="s">
        <v>17</v>
      </c>
      <c r="F1146" s="9">
        <f t="shared" si="32"/>
        <v>0</v>
      </c>
      <c r="G1146" s="9">
        <f t="shared" si="32"/>
        <v>0</v>
      </c>
      <c r="H1146" s="45"/>
    </row>
    <row r="1147" spans="1:8" ht="18" x14ac:dyDescent="0.3">
      <c r="A1147" s="351"/>
      <c r="B1147" s="329"/>
      <c r="C1147" s="18"/>
      <c r="D1147" s="19"/>
      <c r="E1147" s="8" t="s">
        <v>15</v>
      </c>
      <c r="F1147" s="9">
        <f t="shared" si="32"/>
        <v>0</v>
      </c>
      <c r="G1147" s="9">
        <f t="shared" si="32"/>
        <v>0</v>
      </c>
      <c r="H1147" s="45"/>
    </row>
    <row r="1148" spans="1:8" ht="27.6" x14ac:dyDescent="0.3">
      <c r="A1148" s="351"/>
      <c r="B1148" s="329"/>
      <c r="C1148" s="18"/>
      <c r="D1148" s="19"/>
      <c r="E1148" s="11" t="s">
        <v>18</v>
      </c>
      <c r="F1148" s="9">
        <f t="shared" si="32"/>
        <v>0</v>
      </c>
      <c r="G1148" s="9">
        <f t="shared" si="32"/>
        <v>0</v>
      </c>
      <c r="H1148" s="45"/>
    </row>
    <row r="1149" spans="1:8" ht="18" x14ac:dyDescent="0.3">
      <c r="A1149" s="351"/>
      <c r="B1149" s="329"/>
      <c r="C1149" s="18"/>
      <c r="D1149" s="19"/>
      <c r="E1149" s="8" t="s">
        <v>15</v>
      </c>
      <c r="F1149" s="9">
        <f t="shared" si="32"/>
        <v>0</v>
      </c>
      <c r="G1149" s="9">
        <f t="shared" si="32"/>
        <v>0</v>
      </c>
      <c r="H1149" s="45"/>
    </row>
    <row r="1150" spans="1:8" ht="18" x14ac:dyDescent="0.3">
      <c r="A1150" s="351"/>
      <c r="B1150" s="329"/>
      <c r="C1150" s="18"/>
      <c r="D1150" s="19"/>
      <c r="E1150" s="11" t="s">
        <v>19</v>
      </c>
      <c r="F1150" s="9">
        <f t="shared" si="32"/>
        <v>0</v>
      </c>
      <c r="G1150" s="9">
        <f t="shared" si="32"/>
        <v>0</v>
      </c>
      <c r="H1150" s="45"/>
    </row>
    <row r="1151" spans="1:8" ht="18" x14ac:dyDescent="0.3">
      <c r="A1151" s="351"/>
      <c r="B1151" s="329"/>
      <c r="C1151" s="18"/>
      <c r="D1151" s="19"/>
      <c r="E1151" s="8" t="s">
        <v>15</v>
      </c>
      <c r="F1151" s="9">
        <f t="shared" si="32"/>
        <v>0</v>
      </c>
      <c r="G1151" s="9">
        <f t="shared" si="32"/>
        <v>0</v>
      </c>
      <c r="H1151" s="45"/>
    </row>
    <row r="1152" spans="1:8" ht="27.6" x14ac:dyDescent="0.3">
      <c r="A1152" s="351"/>
      <c r="B1152" s="329"/>
      <c r="C1152" s="18"/>
      <c r="D1152" s="19"/>
      <c r="E1152" s="11" t="s">
        <v>21</v>
      </c>
      <c r="F1152" s="9">
        <f t="shared" si="32"/>
        <v>108.34</v>
      </c>
      <c r="G1152" s="9">
        <f t="shared" si="32"/>
        <v>3340.56</v>
      </c>
      <c r="H1152" s="45"/>
    </row>
    <row r="1153" spans="1:8" ht="18" x14ac:dyDescent="0.3">
      <c r="A1153" s="351"/>
      <c r="B1153" s="329"/>
      <c r="C1153" s="36"/>
      <c r="D1153" s="37"/>
      <c r="E1153" s="12" t="s">
        <v>15</v>
      </c>
      <c r="F1153" s="148">
        <f t="shared" si="32"/>
        <v>0</v>
      </c>
      <c r="G1153" s="148">
        <f t="shared" si="32"/>
        <v>0</v>
      </c>
      <c r="H1153" s="48"/>
    </row>
    <row r="1154" spans="1:8" ht="18.75" customHeight="1" x14ac:dyDescent="0.35">
      <c r="A1154" s="345" t="s">
        <v>179</v>
      </c>
      <c r="B1154" s="333" t="s">
        <v>180</v>
      </c>
      <c r="C1154" s="346" t="s">
        <v>181</v>
      </c>
      <c r="D1154" s="347"/>
      <c r="E1154" s="5" t="s">
        <v>14</v>
      </c>
      <c r="F1154" s="146"/>
      <c r="G1154" s="146"/>
      <c r="H1154" s="42"/>
    </row>
    <row r="1155" spans="1:8" ht="18" x14ac:dyDescent="0.35">
      <c r="A1155" s="345"/>
      <c r="B1155" s="333"/>
      <c r="C1155" s="346"/>
      <c r="D1155" s="347"/>
      <c r="E1155" s="8" t="s">
        <v>15</v>
      </c>
      <c r="F1155" s="147"/>
      <c r="G1155" s="147"/>
      <c r="H1155" s="45"/>
    </row>
    <row r="1156" spans="1:8" ht="18" x14ac:dyDescent="0.35">
      <c r="A1156" s="345"/>
      <c r="B1156" s="333"/>
      <c r="C1156" s="346"/>
      <c r="D1156" s="347"/>
      <c r="E1156" s="11" t="s">
        <v>16</v>
      </c>
      <c r="F1156" s="147"/>
      <c r="G1156" s="147">
        <v>0.3</v>
      </c>
      <c r="H1156" s="45"/>
    </row>
    <row r="1157" spans="1:8" ht="18" x14ac:dyDescent="0.35">
      <c r="A1157" s="345"/>
      <c r="B1157" s="333"/>
      <c r="C1157" s="346"/>
      <c r="D1157" s="347"/>
      <c r="E1157" s="8" t="s">
        <v>15</v>
      </c>
      <c r="F1157" s="147"/>
      <c r="G1157" s="147">
        <v>0.05</v>
      </c>
      <c r="H1157" s="45"/>
    </row>
    <row r="1158" spans="1:8" ht="18" x14ac:dyDescent="0.35">
      <c r="A1158" s="345"/>
      <c r="B1158" s="333"/>
      <c r="C1158" s="346"/>
      <c r="D1158" s="347"/>
      <c r="E1158" s="11" t="s">
        <v>17</v>
      </c>
      <c r="F1158" s="147"/>
      <c r="G1158" s="147"/>
      <c r="H1158" s="45"/>
    </row>
    <row r="1159" spans="1:8" ht="18" x14ac:dyDescent="0.35">
      <c r="A1159" s="345"/>
      <c r="B1159" s="333"/>
      <c r="C1159" s="346"/>
      <c r="D1159" s="347"/>
      <c r="E1159" s="8" t="s">
        <v>15</v>
      </c>
      <c r="F1159" s="147"/>
      <c r="G1159" s="147"/>
      <c r="H1159" s="45"/>
    </row>
    <row r="1160" spans="1:8" ht="27.6" x14ac:dyDescent="0.35">
      <c r="A1160" s="345"/>
      <c r="B1160" s="333"/>
      <c r="C1160" s="346"/>
      <c r="D1160" s="347"/>
      <c r="E1160" s="11" t="s">
        <v>18</v>
      </c>
      <c r="F1160" s="147"/>
      <c r="G1160" s="147"/>
      <c r="H1160" s="45"/>
    </row>
    <row r="1161" spans="1:8" ht="18" x14ac:dyDescent="0.35">
      <c r="A1161" s="345"/>
      <c r="B1161" s="333"/>
      <c r="C1161" s="346"/>
      <c r="D1161" s="347"/>
      <c r="E1161" s="8" t="s">
        <v>15</v>
      </c>
      <c r="F1161" s="147"/>
      <c r="G1161" s="147"/>
      <c r="H1161" s="45"/>
    </row>
    <row r="1162" spans="1:8" ht="18" x14ac:dyDescent="0.35">
      <c r="A1162" s="345"/>
      <c r="B1162" s="333"/>
      <c r="C1162" s="346"/>
      <c r="D1162" s="347"/>
      <c r="E1162" s="11" t="s">
        <v>19</v>
      </c>
      <c r="F1162" s="147"/>
      <c r="G1162" s="147"/>
      <c r="H1162" s="45"/>
    </row>
    <row r="1163" spans="1:8" ht="18" x14ac:dyDescent="0.35">
      <c r="A1163" s="345"/>
      <c r="B1163" s="333"/>
      <c r="C1163" s="346"/>
      <c r="D1163" s="347"/>
      <c r="E1163" s="8" t="s">
        <v>15</v>
      </c>
      <c r="F1163" s="147"/>
      <c r="G1163" s="147"/>
      <c r="H1163" s="45"/>
    </row>
    <row r="1164" spans="1:8" ht="17.399999999999999" x14ac:dyDescent="0.3">
      <c r="A1164" s="345"/>
      <c r="B1164" s="333"/>
      <c r="C1164" s="346"/>
      <c r="D1164" s="347"/>
      <c r="E1164" s="11" t="s">
        <v>20</v>
      </c>
      <c r="F1164" s="149"/>
      <c r="G1164" s="149">
        <f>G1154+G1156</f>
        <v>0.3</v>
      </c>
      <c r="H1164" s="45"/>
    </row>
    <row r="1165" spans="1:8" ht="18" x14ac:dyDescent="0.3">
      <c r="A1165" s="345"/>
      <c r="B1165" s="333"/>
      <c r="C1165" s="346"/>
      <c r="D1165" s="347"/>
      <c r="E1165" s="8" t="s">
        <v>15</v>
      </c>
      <c r="F1165" s="9"/>
      <c r="G1165" s="9"/>
      <c r="H1165" s="45"/>
    </row>
    <row r="1166" spans="1:8" ht="18.75" customHeight="1" x14ac:dyDescent="0.35">
      <c r="A1166" s="345"/>
      <c r="B1166" s="333"/>
      <c r="C1166" s="337" t="s">
        <v>182</v>
      </c>
      <c r="D1166" s="348"/>
      <c r="E1166" s="11" t="s">
        <v>14</v>
      </c>
      <c r="F1166" s="147"/>
      <c r="G1166" s="147"/>
      <c r="H1166" s="45"/>
    </row>
    <row r="1167" spans="1:8" ht="18" x14ac:dyDescent="0.35">
      <c r="A1167" s="345"/>
      <c r="B1167" s="333"/>
      <c r="C1167" s="337"/>
      <c r="D1167" s="348"/>
      <c r="E1167" s="8" t="s">
        <v>15</v>
      </c>
      <c r="F1167" s="147"/>
      <c r="G1167" s="147"/>
      <c r="H1167" s="45"/>
    </row>
    <row r="1168" spans="1:8" ht="18" x14ac:dyDescent="0.35">
      <c r="A1168" s="345"/>
      <c r="B1168" s="333"/>
      <c r="C1168" s="337"/>
      <c r="D1168" s="348"/>
      <c r="E1168" s="11" t="s">
        <v>16</v>
      </c>
      <c r="F1168" s="147"/>
      <c r="G1168" s="147">
        <v>40.5</v>
      </c>
      <c r="H1168" s="45"/>
    </row>
    <row r="1169" spans="1:8" ht="18" x14ac:dyDescent="0.35">
      <c r="A1169" s="345"/>
      <c r="B1169" s="333"/>
      <c r="C1169" s="337"/>
      <c r="D1169" s="348"/>
      <c r="E1169" s="8" t="s">
        <v>15</v>
      </c>
      <c r="F1169" s="147"/>
      <c r="G1169" s="147">
        <v>5.5</v>
      </c>
      <c r="H1169" s="45"/>
    </row>
    <row r="1170" spans="1:8" ht="18" x14ac:dyDescent="0.35">
      <c r="A1170" s="345"/>
      <c r="B1170" s="333"/>
      <c r="C1170" s="337"/>
      <c r="D1170" s="348"/>
      <c r="E1170" s="11" t="s">
        <v>17</v>
      </c>
      <c r="F1170" s="147"/>
      <c r="G1170" s="147"/>
      <c r="H1170" s="45"/>
    </row>
    <row r="1171" spans="1:8" ht="18" x14ac:dyDescent="0.35">
      <c r="A1171" s="345"/>
      <c r="B1171" s="333"/>
      <c r="C1171" s="337"/>
      <c r="D1171" s="348"/>
      <c r="E1171" s="8" t="s">
        <v>15</v>
      </c>
      <c r="F1171" s="147"/>
      <c r="G1171" s="147"/>
      <c r="H1171" s="45"/>
    </row>
    <row r="1172" spans="1:8" ht="27.6" x14ac:dyDescent="0.35">
      <c r="A1172" s="345"/>
      <c r="B1172" s="333"/>
      <c r="C1172" s="337"/>
      <c r="D1172" s="348"/>
      <c r="E1172" s="11" t="s">
        <v>18</v>
      </c>
      <c r="F1172" s="147"/>
      <c r="G1172" s="147"/>
      <c r="H1172" s="45"/>
    </row>
    <row r="1173" spans="1:8" ht="18" x14ac:dyDescent="0.35">
      <c r="A1173" s="345"/>
      <c r="B1173" s="333"/>
      <c r="C1173" s="337"/>
      <c r="D1173" s="348"/>
      <c r="E1173" s="8" t="s">
        <v>15</v>
      </c>
      <c r="F1173" s="147"/>
      <c r="G1173" s="147"/>
      <c r="H1173" s="45"/>
    </row>
    <row r="1174" spans="1:8" ht="18" x14ac:dyDescent="0.35">
      <c r="A1174" s="345"/>
      <c r="B1174" s="333"/>
      <c r="C1174" s="337"/>
      <c r="D1174" s="348"/>
      <c r="E1174" s="11" t="s">
        <v>19</v>
      </c>
      <c r="F1174" s="147"/>
      <c r="G1174" s="147"/>
      <c r="H1174" s="45"/>
    </row>
    <row r="1175" spans="1:8" ht="18" x14ac:dyDescent="0.35">
      <c r="A1175" s="345"/>
      <c r="B1175" s="333"/>
      <c r="C1175" s="337"/>
      <c r="D1175" s="348"/>
      <c r="E1175" s="8" t="s">
        <v>15</v>
      </c>
      <c r="F1175" s="147"/>
      <c r="G1175" s="147"/>
      <c r="H1175" s="45"/>
    </row>
    <row r="1176" spans="1:8" ht="17.399999999999999" x14ac:dyDescent="0.3">
      <c r="A1176" s="345"/>
      <c r="B1176" s="333"/>
      <c r="C1176" s="337"/>
      <c r="D1176" s="348"/>
      <c r="E1176" s="11" t="s">
        <v>20</v>
      </c>
      <c r="F1176" s="149"/>
      <c r="G1176" s="149">
        <f>G1166+G1168</f>
        <v>40.5</v>
      </c>
      <c r="H1176" s="45"/>
    </row>
    <row r="1177" spans="1:8" ht="18" x14ac:dyDescent="0.3">
      <c r="A1177" s="345"/>
      <c r="B1177" s="333"/>
      <c r="C1177" s="337"/>
      <c r="D1177" s="348"/>
      <c r="E1177" s="8" t="s">
        <v>15</v>
      </c>
      <c r="F1177" s="9"/>
      <c r="G1177" s="9"/>
      <c r="H1177" s="45"/>
    </row>
    <row r="1178" spans="1:8" ht="18.75" customHeight="1" x14ac:dyDescent="0.35">
      <c r="A1178" s="345"/>
      <c r="B1178" s="333"/>
      <c r="C1178" s="337" t="s">
        <v>183</v>
      </c>
      <c r="D1178" s="348"/>
      <c r="E1178" s="11" t="s">
        <v>14</v>
      </c>
      <c r="F1178" s="147"/>
      <c r="G1178" s="147">
        <v>18</v>
      </c>
      <c r="H1178" s="150"/>
    </row>
    <row r="1179" spans="1:8" ht="18" x14ac:dyDescent="0.35">
      <c r="A1179" s="345"/>
      <c r="B1179" s="333"/>
      <c r="C1179" s="337"/>
      <c r="D1179" s="348"/>
      <c r="E1179" s="8" t="s">
        <v>15</v>
      </c>
      <c r="F1179" s="147"/>
      <c r="G1179" s="147">
        <v>3</v>
      </c>
      <c r="H1179" s="150"/>
    </row>
    <row r="1180" spans="1:8" ht="18" x14ac:dyDescent="0.35">
      <c r="A1180" s="345"/>
      <c r="B1180" s="333"/>
      <c r="C1180" s="337"/>
      <c r="D1180" s="348"/>
      <c r="E1180" s="11" t="s">
        <v>16</v>
      </c>
      <c r="F1180" s="147"/>
      <c r="G1180" s="147">
        <v>2.4</v>
      </c>
      <c r="H1180" s="150"/>
    </row>
    <row r="1181" spans="1:8" ht="18" x14ac:dyDescent="0.35">
      <c r="A1181" s="345"/>
      <c r="B1181" s="333"/>
      <c r="C1181" s="337"/>
      <c r="D1181" s="348"/>
      <c r="E1181" s="8" t="s">
        <v>15</v>
      </c>
      <c r="F1181" s="147"/>
      <c r="G1181" s="147">
        <v>0.4</v>
      </c>
      <c r="H1181" s="150"/>
    </row>
    <row r="1182" spans="1:8" ht="18" x14ac:dyDescent="0.35">
      <c r="A1182" s="345"/>
      <c r="B1182" s="333"/>
      <c r="C1182" s="337"/>
      <c r="D1182" s="348"/>
      <c r="E1182" s="11" t="s">
        <v>17</v>
      </c>
      <c r="F1182" s="147"/>
      <c r="G1182" s="147"/>
      <c r="H1182" s="150"/>
    </row>
    <row r="1183" spans="1:8" ht="18" x14ac:dyDescent="0.35">
      <c r="A1183" s="345"/>
      <c r="B1183" s="333"/>
      <c r="C1183" s="337"/>
      <c r="D1183" s="348"/>
      <c r="E1183" s="8" t="s">
        <v>15</v>
      </c>
      <c r="F1183" s="147"/>
      <c r="G1183" s="147"/>
      <c r="H1183" s="150"/>
    </row>
    <row r="1184" spans="1:8" ht="27.6" x14ac:dyDescent="0.35">
      <c r="A1184" s="345"/>
      <c r="B1184" s="333"/>
      <c r="C1184" s="337"/>
      <c r="D1184" s="348"/>
      <c r="E1184" s="11" t="s">
        <v>18</v>
      </c>
      <c r="F1184" s="147"/>
      <c r="G1184" s="147"/>
      <c r="H1184" s="150"/>
    </row>
    <row r="1185" spans="1:8" ht="18" x14ac:dyDescent="0.35">
      <c r="A1185" s="345"/>
      <c r="B1185" s="333"/>
      <c r="C1185" s="337"/>
      <c r="D1185" s="348"/>
      <c r="E1185" s="8" t="s">
        <v>15</v>
      </c>
      <c r="F1185" s="147"/>
      <c r="G1185" s="147"/>
      <c r="H1185" s="150"/>
    </row>
    <row r="1186" spans="1:8" ht="18" x14ac:dyDescent="0.35">
      <c r="A1186" s="345"/>
      <c r="B1186" s="333"/>
      <c r="C1186" s="337"/>
      <c r="D1186" s="348"/>
      <c r="E1186" s="11" t="s">
        <v>19</v>
      </c>
      <c r="F1186" s="147"/>
      <c r="G1186" s="147"/>
      <c r="H1186" s="150"/>
    </row>
    <row r="1187" spans="1:8" ht="18" x14ac:dyDescent="0.35">
      <c r="A1187" s="345"/>
      <c r="B1187" s="333"/>
      <c r="C1187" s="337"/>
      <c r="D1187" s="348"/>
      <c r="E1187" s="8" t="s">
        <v>15</v>
      </c>
      <c r="F1187" s="147"/>
      <c r="G1187" s="147"/>
      <c r="H1187" s="150"/>
    </row>
    <row r="1188" spans="1:8" ht="17.399999999999999" x14ac:dyDescent="0.3">
      <c r="A1188" s="345"/>
      <c r="B1188" s="333"/>
      <c r="C1188" s="337"/>
      <c r="D1188" s="348"/>
      <c r="E1188" s="11" t="s">
        <v>20</v>
      </c>
      <c r="F1188" s="149"/>
      <c r="G1188" s="149">
        <f>G1178+G1180</f>
        <v>20.399999999999999</v>
      </c>
      <c r="H1188" s="151"/>
    </row>
    <row r="1189" spans="1:8" ht="18" x14ac:dyDescent="0.3">
      <c r="A1189" s="345"/>
      <c r="B1189" s="333"/>
      <c r="C1189" s="337"/>
      <c r="D1189" s="348"/>
      <c r="E1189" s="8" t="s">
        <v>15</v>
      </c>
      <c r="F1189" s="9"/>
      <c r="G1189" s="9"/>
      <c r="H1189" s="45"/>
    </row>
    <row r="1190" spans="1:8" ht="18.75" customHeight="1" x14ac:dyDescent="0.35">
      <c r="A1190" s="345"/>
      <c r="B1190" s="333"/>
      <c r="C1190" s="337" t="s">
        <v>184</v>
      </c>
      <c r="D1190" s="348"/>
      <c r="E1190" s="11" t="s">
        <v>14</v>
      </c>
      <c r="F1190" s="147"/>
      <c r="G1190" s="147"/>
      <c r="H1190" s="150"/>
    </row>
    <row r="1191" spans="1:8" ht="18" x14ac:dyDescent="0.35">
      <c r="A1191" s="345"/>
      <c r="B1191" s="333"/>
      <c r="C1191" s="337"/>
      <c r="D1191" s="348"/>
      <c r="E1191" s="8" t="s">
        <v>15</v>
      </c>
      <c r="F1191" s="147"/>
      <c r="G1191" s="147"/>
      <c r="H1191" s="150"/>
    </row>
    <row r="1192" spans="1:8" ht="18" x14ac:dyDescent="0.35">
      <c r="A1192" s="345"/>
      <c r="B1192" s="333"/>
      <c r="C1192" s="337"/>
      <c r="D1192" s="348"/>
      <c r="E1192" s="11" t="s">
        <v>16</v>
      </c>
      <c r="F1192" s="147"/>
      <c r="G1192" s="147">
        <v>0.36</v>
      </c>
      <c r="H1192" s="150"/>
    </row>
    <row r="1193" spans="1:8" ht="18" x14ac:dyDescent="0.35">
      <c r="A1193" s="345"/>
      <c r="B1193" s="333"/>
      <c r="C1193" s="337"/>
      <c r="D1193" s="348"/>
      <c r="E1193" s="8" t="s">
        <v>15</v>
      </c>
      <c r="F1193" s="147"/>
      <c r="G1193" s="147">
        <v>5.5E-2</v>
      </c>
      <c r="H1193" s="150"/>
    </row>
    <row r="1194" spans="1:8" ht="18" x14ac:dyDescent="0.35">
      <c r="A1194" s="345"/>
      <c r="B1194" s="333"/>
      <c r="C1194" s="337"/>
      <c r="D1194" s="348"/>
      <c r="E1194" s="11" t="s">
        <v>17</v>
      </c>
      <c r="F1194" s="147"/>
      <c r="G1194" s="147"/>
      <c r="H1194" s="150"/>
    </row>
    <row r="1195" spans="1:8" ht="18" x14ac:dyDescent="0.35">
      <c r="A1195" s="345"/>
      <c r="B1195" s="333"/>
      <c r="C1195" s="337"/>
      <c r="D1195" s="348"/>
      <c r="E1195" s="8" t="s">
        <v>15</v>
      </c>
      <c r="F1195" s="147"/>
      <c r="G1195" s="147"/>
      <c r="H1195" s="150"/>
    </row>
    <row r="1196" spans="1:8" ht="27.6" x14ac:dyDescent="0.35">
      <c r="A1196" s="345"/>
      <c r="B1196" s="333"/>
      <c r="C1196" s="337"/>
      <c r="D1196" s="348"/>
      <c r="E1196" s="11" t="s">
        <v>18</v>
      </c>
      <c r="F1196" s="147"/>
      <c r="G1196" s="147"/>
      <c r="H1196" s="150"/>
    </row>
    <row r="1197" spans="1:8" ht="18" x14ac:dyDescent="0.35">
      <c r="A1197" s="345"/>
      <c r="B1197" s="333"/>
      <c r="C1197" s="337"/>
      <c r="D1197" s="348"/>
      <c r="E1197" s="8" t="s">
        <v>15</v>
      </c>
      <c r="F1197" s="147"/>
      <c r="G1197" s="147"/>
      <c r="H1197" s="150"/>
    </row>
    <row r="1198" spans="1:8" ht="18" x14ac:dyDescent="0.35">
      <c r="A1198" s="345"/>
      <c r="B1198" s="333"/>
      <c r="C1198" s="337"/>
      <c r="D1198" s="348"/>
      <c r="E1198" s="11" t="s">
        <v>19</v>
      </c>
      <c r="F1198" s="147"/>
      <c r="G1198" s="147"/>
      <c r="H1198" s="150"/>
    </row>
    <row r="1199" spans="1:8" ht="18" x14ac:dyDescent="0.35">
      <c r="A1199" s="345"/>
      <c r="B1199" s="333"/>
      <c r="C1199" s="337"/>
      <c r="D1199" s="348"/>
      <c r="E1199" s="8" t="s">
        <v>15</v>
      </c>
      <c r="F1199" s="147"/>
      <c r="G1199" s="147"/>
      <c r="H1199" s="150"/>
    </row>
    <row r="1200" spans="1:8" ht="17.399999999999999" x14ac:dyDescent="0.3">
      <c r="A1200" s="345"/>
      <c r="B1200" s="333"/>
      <c r="C1200" s="337"/>
      <c r="D1200" s="348"/>
      <c r="E1200" s="11" t="s">
        <v>20</v>
      </c>
      <c r="F1200" s="149"/>
      <c r="G1200" s="149">
        <f>G1190+G1192</f>
        <v>0.36</v>
      </c>
      <c r="H1200" s="151"/>
    </row>
    <row r="1201" spans="1:8" ht="18" x14ac:dyDescent="0.3">
      <c r="A1201" s="345"/>
      <c r="B1201" s="333"/>
      <c r="C1201" s="337"/>
      <c r="D1201" s="348"/>
      <c r="E1201" s="8" t="s">
        <v>15</v>
      </c>
      <c r="F1201" s="9"/>
      <c r="G1201" s="9"/>
      <c r="H1201" s="45"/>
    </row>
    <row r="1202" spans="1:8" ht="18.75" customHeight="1" x14ac:dyDescent="0.35">
      <c r="A1202" s="345"/>
      <c r="B1202" s="333"/>
      <c r="C1202" s="337" t="s">
        <v>185</v>
      </c>
      <c r="D1202" s="348"/>
      <c r="E1202" s="11" t="s">
        <v>14</v>
      </c>
      <c r="F1202" s="147"/>
      <c r="G1202" s="147"/>
      <c r="H1202" s="150"/>
    </row>
    <row r="1203" spans="1:8" ht="18" x14ac:dyDescent="0.35">
      <c r="A1203" s="345"/>
      <c r="B1203" s="333"/>
      <c r="C1203" s="337"/>
      <c r="D1203" s="348"/>
      <c r="E1203" s="8" t="s">
        <v>15</v>
      </c>
      <c r="F1203" s="147"/>
      <c r="G1203" s="147"/>
      <c r="H1203" s="150"/>
    </row>
    <row r="1204" spans="1:8" ht="18" x14ac:dyDescent="0.35">
      <c r="A1204" s="345"/>
      <c r="B1204" s="333"/>
      <c r="C1204" s="337"/>
      <c r="D1204" s="348"/>
      <c r="E1204" s="11" t="s">
        <v>16</v>
      </c>
      <c r="F1204" s="147"/>
      <c r="G1204" s="147">
        <v>1.7</v>
      </c>
      <c r="H1204" s="150"/>
    </row>
    <row r="1205" spans="1:8" ht="18" x14ac:dyDescent="0.35">
      <c r="A1205" s="345"/>
      <c r="B1205" s="333"/>
      <c r="C1205" s="337"/>
      <c r="D1205" s="348"/>
      <c r="E1205" s="8" t="s">
        <v>15</v>
      </c>
      <c r="F1205" s="147"/>
      <c r="G1205" s="147">
        <v>0.2</v>
      </c>
      <c r="H1205" s="150"/>
    </row>
    <row r="1206" spans="1:8" ht="18" x14ac:dyDescent="0.35">
      <c r="A1206" s="345"/>
      <c r="B1206" s="333"/>
      <c r="C1206" s="337"/>
      <c r="D1206" s="348"/>
      <c r="E1206" s="11" t="s">
        <v>17</v>
      </c>
      <c r="F1206" s="147"/>
      <c r="G1206" s="147"/>
      <c r="H1206" s="150"/>
    </row>
    <row r="1207" spans="1:8" ht="18" x14ac:dyDescent="0.35">
      <c r="A1207" s="345"/>
      <c r="B1207" s="333"/>
      <c r="C1207" s="337"/>
      <c r="D1207" s="348"/>
      <c r="E1207" s="8" t="s">
        <v>15</v>
      </c>
      <c r="F1207" s="147"/>
      <c r="G1207" s="147"/>
      <c r="H1207" s="150"/>
    </row>
    <row r="1208" spans="1:8" ht="27.6" x14ac:dyDescent="0.35">
      <c r="A1208" s="345"/>
      <c r="B1208" s="333"/>
      <c r="C1208" s="337"/>
      <c r="D1208" s="348"/>
      <c r="E1208" s="11" t="s">
        <v>18</v>
      </c>
      <c r="F1208" s="147"/>
      <c r="G1208" s="147"/>
      <c r="H1208" s="150"/>
    </row>
    <row r="1209" spans="1:8" ht="18" x14ac:dyDescent="0.35">
      <c r="A1209" s="345"/>
      <c r="B1209" s="333"/>
      <c r="C1209" s="337"/>
      <c r="D1209" s="348"/>
      <c r="E1209" s="8" t="s">
        <v>15</v>
      </c>
      <c r="F1209" s="147"/>
      <c r="G1209" s="147"/>
      <c r="H1209" s="150"/>
    </row>
    <row r="1210" spans="1:8" ht="18" x14ac:dyDescent="0.35">
      <c r="A1210" s="345"/>
      <c r="B1210" s="333"/>
      <c r="C1210" s="337"/>
      <c r="D1210" s="348"/>
      <c r="E1210" s="11" t="s">
        <v>19</v>
      </c>
      <c r="F1210" s="147"/>
      <c r="G1210" s="147"/>
      <c r="H1210" s="150"/>
    </row>
    <row r="1211" spans="1:8" ht="18" x14ac:dyDescent="0.35">
      <c r="A1211" s="345"/>
      <c r="B1211" s="333"/>
      <c r="C1211" s="337"/>
      <c r="D1211" s="348"/>
      <c r="E1211" s="8" t="s">
        <v>15</v>
      </c>
      <c r="F1211" s="147"/>
      <c r="G1211" s="147"/>
      <c r="H1211" s="150"/>
    </row>
    <row r="1212" spans="1:8" ht="17.399999999999999" x14ac:dyDescent="0.3">
      <c r="A1212" s="345"/>
      <c r="B1212" s="333"/>
      <c r="C1212" s="337"/>
      <c r="D1212" s="348"/>
      <c r="E1212" s="11" t="s">
        <v>20</v>
      </c>
      <c r="F1212" s="149"/>
      <c r="G1212" s="149">
        <f>G1202+G1204</f>
        <v>1.7</v>
      </c>
      <c r="H1212" s="151"/>
    </row>
    <row r="1213" spans="1:8" ht="18" x14ac:dyDescent="0.3">
      <c r="A1213" s="345"/>
      <c r="B1213" s="333"/>
      <c r="C1213" s="337"/>
      <c r="D1213" s="348"/>
      <c r="E1213" s="8" t="s">
        <v>15</v>
      </c>
      <c r="F1213" s="9"/>
      <c r="G1213" s="9"/>
      <c r="H1213" s="45"/>
    </row>
    <row r="1214" spans="1:8" ht="18.75" customHeight="1" x14ac:dyDescent="0.35">
      <c r="A1214" s="345"/>
      <c r="B1214" s="333"/>
      <c r="C1214" s="337" t="s">
        <v>186</v>
      </c>
      <c r="D1214" s="348"/>
      <c r="E1214" s="11" t="s">
        <v>14</v>
      </c>
      <c r="F1214" s="147"/>
      <c r="G1214" s="147"/>
      <c r="H1214" s="150"/>
    </row>
    <row r="1215" spans="1:8" ht="18" x14ac:dyDescent="0.35">
      <c r="A1215" s="345"/>
      <c r="B1215" s="333"/>
      <c r="C1215" s="337"/>
      <c r="D1215" s="348"/>
      <c r="E1215" s="8" t="s">
        <v>15</v>
      </c>
      <c r="F1215" s="147"/>
      <c r="G1215" s="147"/>
      <c r="H1215" s="150"/>
    </row>
    <row r="1216" spans="1:8" ht="18" x14ac:dyDescent="0.35">
      <c r="A1216" s="345"/>
      <c r="B1216" s="333"/>
      <c r="C1216" s="337"/>
      <c r="D1216" s="348"/>
      <c r="E1216" s="11" t="s">
        <v>16</v>
      </c>
      <c r="F1216" s="147"/>
      <c r="G1216" s="147">
        <v>13.2</v>
      </c>
      <c r="H1216" s="150"/>
    </row>
    <row r="1217" spans="1:8" ht="18" x14ac:dyDescent="0.35">
      <c r="A1217" s="345"/>
      <c r="B1217" s="333"/>
      <c r="C1217" s="337"/>
      <c r="D1217" s="348"/>
      <c r="E1217" s="8" t="s">
        <v>15</v>
      </c>
      <c r="F1217" s="147"/>
      <c r="G1217" s="147">
        <v>2.2000000000000002</v>
      </c>
      <c r="H1217" s="150"/>
    </row>
    <row r="1218" spans="1:8" ht="18" x14ac:dyDescent="0.35">
      <c r="A1218" s="345"/>
      <c r="B1218" s="333"/>
      <c r="C1218" s="337"/>
      <c r="D1218" s="348"/>
      <c r="E1218" s="11" t="s">
        <v>17</v>
      </c>
      <c r="F1218" s="147"/>
      <c r="G1218" s="147"/>
      <c r="H1218" s="150"/>
    </row>
    <row r="1219" spans="1:8" ht="18" x14ac:dyDescent="0.35">
      <c r="A1219" s="345"/>
      <c r="B1219" s="333"/>
      <c r="C1219" s="337"/>
      <c r="D1219" s="348"/>
      <c r="E1219" s="8" t="s">
        <v>15</v>
      </c>
      <c r="F1219" s="147"/>
      <c r="G1219" s="147"/>
      <c r="H1219" s="150"/>
    </row>
    <row r="1220" spans="1:8" ht="27.6" x14ac:dyDescent="0.35">
      <c r="A1220" s="345"/>
      <c r="B1220" s="333"/>
      <c r="C1220" s="337"/>
      <c r="D1220" s="348"/>
      <c r="E1220" s="11" t="s">
        <v>18</v>
      </c>
      <c r="F1220" s="147"/>
      <c r="G1220" s="147"/>
      <c r="H1220" s="150"/>
    </row>
    <row r="1221" spans="1:8" ht="18" x14ac:dyDescent="0.35">
      <c r="A1221" s="345"/>
      <c r="B1221" s="333"/>
      <c r="C1221" s="337"/>
      <c r="D1221" s="348"/>
      <c r="E1221" s="8" t="s">
        <v>15</v>
      </c>
      <c r="F1221" s="147"/>
      <c r="G1221" s="147"/>
      <c r="H1221" s="150"/>
    </row>
    <row r="1222" spans="1:8" ht="18" x14ac:dyDescent="0.35">
      <c r="A1222" s="345"/>
      <c r="B1222" s="333"/>
      <c r="C1222" s="337"/>
      <c r="D1222" s="348"/>
      <c r="E1222" s="11" t="s">
        <v>19</v>
      </c>
      <c r="F1222" s="147"/>
      <c r="G1222" s="147"/>
      <c r="H1222" s="150"/>
    </row>
    <row r="1223" spans="1:8" ht="18" x14ac:dyDescent="0.35">
      <c r="A1223" s="345"/>
      <c r="B1223" s="333"/>
      <c r="C1223" s="337"/>
      <c r="D1223" s="348"/>
      <c r="E1223" s="8" t="s">
        <v>15</v>
      </c>
      <c r="F1223" s="147"/>
      <c r="G1223" s="147"/>
      <c r="H1223" s="150"/>
    </row>
    <row r="1224" spans="1:8" ht="17.399999999999999" x14ac:dyDescent="0.3">
      <c r="A1224" s="345"/>
      <c r="B1224" s="333"/>
      <c r="C1224" s="337"/>
      <c r="D1224" s="348"/>
      <c r="E1224" s="11" t="s">
        <v>20</v>
      </c>
      <c r="F1224" s="149"/>
      <c r="G1224" s="149">
        <f>G1214+G1216</f>
        <v>13.2</v>
      </c>
      <c r="H1224" s="151"/>
    </row>
    <row r="1225" spans="1:8" ht="18" x14ac:dyDescent="0.3">
      <c r="A1225" s="345"/>
      <c r="B1225" s="333"/>
      <c r="C1225" s="337"/>
      <c r="D1225" s="348"/>
      <c r="E1225" s="8" t="s">
        <v>15</v>
      </c>
      <c r="F1225" s="9"/>
      <c r="G1225" s="9"/>
      <c r="H1225" s="45"/>
    </row>
    <row r="1226" spans="1:8" ht="18.75" customHeight="1" x14ac:dyDescent="0.35">
      <c r="A1226" s="345"/>
      <c r="B1226" s="333"/>
      <c r="C1226" s="349" t="s">
        <v>187</v>
      </c>
      <c r="D1226" s="350"/>
      <c r="E1226" s="11" t="s">
        <v>14</v>
      </c>
      <c r="F1226" s="147"/>
      <c r="G1226" s="147"/>
      <c r="H1226" s="150"/>
    </row>
    <row r="1227" spans="1:8" ht="18" x14ac:dyDescent="0.35">
      <c r="A1227" s="345"/>
      <c r="B1227" s="333"/>
      <c r="C1227" s="349"/>
      <c r="D1227" s="350"/>
      <c r="E1227" s="8" t="s">
        <v>15</v>
      </c>
      <c r="F1227" s="147"/>
      <c r="G1227" s="147"/>
      <c r="H1227" s="150"/>
    </row>
    <row r="1228" spans="1:8" ht="18" x14ac:dyDescent="0.35">
      <c r="A1228" s="345"/>
      <c r="B1228" s="333"/>
      <c r="C1228" s="349"/>
      <c r="D1228" s="350"/>
      <c r="E1228" s="11" t="s">
        <v>16</v>
      </c>
      <c r="F1228" s="147"/>
      <c r="G1228" s="147">
        <v>65.099999999999994</v>
      </c>
      <c r="H1228" s="150"/>
    </row>
    <row r="1229" spans="1:8" ht="18" x14ac:dyDescent="0.35">
      <c r="A1229" s="345"/>
      <c r="B1229" s="333"/>
      <c r="C1229" s="349"/>
      <c r="D1229" s="350"/>
      <c r="E1229" s="8" t="s">
        <v>15</v>
      </c>
      <c r="F1229" s="147"/>
      <c r="G1229" s="147">
        <v>9.6</v>
      </c>
      <c r="H1229" s="150"/>
    </row>
    <row r="1230" spans="1:8" ht="18" x14ac:dyDescent="0.35">
      <c r="A1230" s="345"/>
      <c r="B1230" s="333"/>
      <c r="C1230" s="349"/>
      <c r="D1230" s="350"/>
      <c r="E1230" s="11" t="s">
        <v>17</v>
      </c>
      <c r="F1230" s="147"/>
      <c r="G1230" s="147"/>
      <c r="H1230" s="150"/>
    </row>
    <row r="1231" spans="1:8" ht="18" x14ac:dyDescent="0.35">
      <c r="A1231" s="345"/>
      <c r="B1231" s="333"/>
      <c r="C1231" s="349"/>
      <c r="D1231" s="350"/>
      <c r="E1231" s="8" t="s">
        <v>15</v>
      </c>
      <c r="F1231" s="147"/>
      <c r="G1231" s="147"/>
      <c r="H1231" s="150"/>
    </row>
    <row r="1232" spans="1:8" ht="27.6" x14ac:dyDescent="0.35">
      <c r="A1232" s="345"/>
      <c r="B1232" s="333"/>
      <c r="C1232" s="349"/>
      <c r="D1232" s="350"/>
      <c r="E1232" s="11" t="s">
        <v>18</v>
      </c>
      <c r="F1232" s="147"/>
      <c r="G1232" s="147"/>
      <c r="H1232" s="150"/>
    </row>
    <row r="1233" spans="1:8" ht="18" x14ac:dyDescent="0.35">
      <c r="A1233" s="345"/>
      <c r="B1233" s="333"/>
      <c r="C1233" s="349"/>
      <c r="D1233" s="350"/>
      <c r="E1233" s="8" t="s">
        <v>15</v>
      </c>
      <c r="F1233" s="147"/>
      <c r="G1233" s="147"/>
      <c r="H1233" s="150"/>
    </row>
    <row r="1234" spans="1:8" ht="18" x14ac:dyDescent="0.35">
      <c r="A1234" s="345"/>
      <c r="B1234" s="333"/>
      <c r="C1234" s="349"/>
      <c r="D1234" s="350"/>
      <c r="E1234" s="11" t="s">
        <v>19</v>
      </c>
      <c r="F1234" s="147"/>
      <c r="G1234" s="147"/>
      <c r="H1234" s="150"/>
    </row>
    <row r="1235" spans="1:8" ht="18" x14ac:dyDescent="0.35">
      <c r="A1235" s="345"/>
      <c r="B1235" s="333"/>
      <c r="C1235" s="349"/>
      <c r="D1235" s="350"/>
      <c r="E1235" s="8" t="s">
        <v>15</v>
      </c>
      <c r="F1235" s="147"/>
      <c r="G1235" s="147"/>
      <c r="H1235" s="150"/>
    </row>
    <row r="1236" spans="1:8" ht="17.399999999999999" x14ac:dyDescent="0.3">
      <c r="A1236" s="345"/>
      <c r="B1236" s="333"/>
      <c r="C1236" s="349"/>
      <c r="D1236" s="350"/>
      <c r="E1236" s="11" t="s">
        <v>20</v>
      </c>
      <c r="F1236" s="149"/>
      <c r="G1236" s="149">
        <f>G1226+G1228</f>
        <v>65.099999999999994</v>
      </c>
      <c r="H1236" s="151"/>
    </row>
    <row r="1237" spans="1:8" ht="18" x14ac:dyDescent="0.3">
      <c r="A1237" s="345"/>
      <c r="B1237" s="333"/>
      <c r="C1237" s="349"/>
      <c r="D1237" s="350"/>
      <c r="E1237" s="12" t="s">
        <v>15</v>
      </c>
      <c r="F1237" s="13"/>
      <c r="G1237" s="13"/>
      <c r="H1237" s="48"/>
    </row>
    <row r="1238" spans="1:8" ht="18" x14ac:dyDescent="0.3">
      <c r="A1238" s="345"/>
      <c r="B1238" s="333"/>
      <c r="C1238" s="152"/>
      <c r="D1238" s="16"/>
      <c r="E1238" s="5" t="s">
        <v>14</v>
      </c>
      <c r="F1238" s="6">
        <f t="shared" ref="F1238:G1249" si="33">SUM(F1154,F1166,F1178,F1190,F1202,F1214,F1226)</f>
        <v>0</v>
      </c>
      <c r="G1238" s="6">
        <f t="shared" si="33"/>
        <v>18</v>
      </c>
      <c r="H1238" s="42"/>
    </row>
    <row r="1239" spans="1:8" ht="18" x14ac:dyDescent="0.3">
      <c r="A1239" s="345"/>
      <c r="B1239" s="333"/>
      <c r="C1239" s="153"/>
      <c r="D1239" s="19"/>
      <c r="E1239" s="8" t="s">
        <v>15</v>
      </c>
      <c r="F1239" s="9">
        <f t="shared" si="33"/>
        <v>0</v>
      </c>
      <c r="G1239" s="9">
        <f t="shared" si="33"/>
        <v>3</v>
      </c>
      <c r="H1239" s="45"/>
    </row>
    <row r="1240" spans="1:8" ht="18" x14ac:dyDescent="0.3">
      <c r="A1240" s="345"/>
      <c r="B1240" s="333"/>
      <c r="C1240" s="153"/>
      <c r="D1240" s="19"/>
      <c r="E1240" s="11" t="s">
        <v>16</v>
      </c>
      <c r="F1240" s="9">
        <f t="shared" si="33"/>
        <v>0</v>
      </c>
      <c r="G1240" s="9">
        <f t="shared" si="33"/>
        <v>123.55999999999999</v>
      </c>
      <c r="H1240" s="45"/>
    </row>
    <row r="1241" spans="1:8" ht="18" x14ac:dyDescent="0.3">
      <c r="A1241" s="345"/>
      <c r="B1241" s="333"/>
      <c r="C1241" s="153"/>
      <c r="D1241" s="19"/>
      <c r="E1241" s="8" t="s">
        <v>15</v>
      </c>
      <c r="F1241" s="9">
        <f t="shared" si="33"/>
        <v>0</v>
      </c>
      <c r="G1241" s="9">
        <f t="shared" si="33"/>
        <v>18.005000000000003</v>
      </c>
      <c r="H1241" s="45"/>
    </row>
    <row r="1242" spans="1:8" ht="18" x14ac:dyDescent="0.3">
      <c r="A1242" s="345"/>
      <c r="B1242" s="333"/>
      <c r="C1242" s="153"/>
      <c r="D1242" s="19"/>
      <c r="E1242" s="11" t="s">
        <v>17</v>
      </c>
      <c r="F1242" s="9">
        <f t="shared" si="33"/>
        <v>0</v>
      </c>
      <c r="G1242" s="9">
        <f t="shared" si="33"/>
        <v>0</v>
      </c>
      <c r="H1242" s="45"/>
    </row>
    <row r="1243" spans="1:8" ht="18" x14ac:dyDescent="0.3">
      <c r="A1243" s="345"/>
      <c r="B1243" s="333"/>
      <c r="C1243" s="153"/>
      <c r="D1243" s="19"/>
      <c r="E1243" s="8" t="s">
        <v>15</v>
      </c>
      <c r="F1243" s="9">
        <f t="shared" si="33"/>
        <v>0</v>
      </c>
      <c r="G1243" s="9">
        <f t="shared" si="33"/>
        <v>0</v>
      </c>
      <c r="H1243" s="45"/>
    </row>
    <row r="1244" spans="1:8" ht="27.6" x14ac:dyDescent="0.3">
      <c r="A1244" s="345"/>
      <c r="B1244" s="333"/>
      <c r="C1244" s="153"/>
      <c r="D1244" s="19"/>
      <c r="E1244" s="11" t="s">
        <v>18</v>
      </c>
      <c r="F1244" s="9">
        <f t="shared" si="33"/>
        <v>0</v>
      </c>
      <c r="G1244" s="9">
        <f t="shared" si="33"/>
        <v>0</v>
      </c>
      <c r="H1244" s="45"/>
    </row>
    <row r="1245" spans="1:8" ht="18" x14ac:dyDescent="0.3">
      <c r="A1245" s="345"/>
      <c r="B1245" s="333"/>
      <c r="C1245" s="153"/>
      <c r="D1245" s="19"/>
      <c r="E1245" s="8" t="s">
        <v>15</v>
      </c>
      <c r="F1245" s="9">
        <f t="shared" si="33"/>
        <v>0</v>
      </c>
      <c r="G1245" s="9">
        <f t="shared" si="33"/>
        <v>0</v>
      </c>
      <c r="H1245" s="45"/>
    </row>
    <row r="1246" spans="1:8" ht="18" x14ac:dyDescent="0.3">
      <c r="A1246" s="345"/>
      <c r="B1246" s="333"/>
      <c r="C1246" s="153"/>
      <c r="D1246" s="19"/>
      <c r="E1246" s="11" t="s">
        <v>19</v>
      </c>
      <c r="F1246" s="9">
        <f t="shared" si="33"/>
        <v>0</v>
      </c>
      <c r="G1246" s="9">
        <f t="shared" si="33"/>
        <v>0</v>
      </c>
      <c r="H1246" s="45"/>
    </row>
    <row r="1247" spans="1:8" ht="18" x14ac:dyDescent="0.3">
      <c r="A1247" s="345"/>
      <c r="B1247" s="333"/>
      <c r="C1247" s="153"/>
      <c r="D1247" s="19"/>
      <c r="E1247" s="8" t="s">
        <v>15</v>
      </c>
      <c r="F1247" s="9">
        <f t="shared" si="33"/>
        <v>0</v>
      </c>
      <c r="G1247" s="9">
        <f t="shared" si="33"/>
        <v>0</v>
      </c>
      <c r="H1247" s="45"/>
    </row>
    <row r="1248" spans="1:8" ht="27.6" x14ac:dyDescent="0.3">
      <c r="A1248" s="345"/>
      <c r="B1248" s="333"/>
      <c r="C1248" s="153"/>
      <c r="D1248" s="19"/>
      <c r="E1248" s="11" t="s">
        <v>21</v>
      </c>
      <c r="F1248" s="9">
        <f t="shared" si="33"/>
        <v>0</v>
      </c>
      <c r="G1248" s="9">
        <f t="shared" si="33"/>
        <v>141.56</v>
      </c>
      <c r="H1248" s="45"/>
    </row>
    <row r="1249" spans="1:8" ht="18" x14ac:dyDescent="0.3">
      <c r="A1249" s="345"/>
      <c r="B1249" s="333"/>
      <c r="C1249" s="154"/>
      <c r="D1249" s="22"/>
      <c r="E1249" s="23" t="s">
        <v>15</v>
      </c>
      <c r="F1249" s="73">
        <f t="shared" si="33"/>
        <v>0</v>
      </c>
      <c r="G1249" s="73">
        <f t="shared" si="33"/>
        <v>0</v>
      </c>
      <c r="H1249" s="51"/>
    </row>
    <row r="1250" spans="1:8" ht="15.75" customHeight="1" x14ac:dyDescent="0.3">
      <c r="A1250" s="340" t="s">
        <v>188</v>
      </c>
      <c r="B1250" s="341" t="s">
        <v>189</v>
      </c>
      <c r="C1250" s="342" t="s">
        <v>190</v>
      </c>
      <c r="D1250" s="26" t="s">
        <v>191</v>
      </c>
      <c r="E1250" s="27" t="s">
        <v>14</v>
      </c>
      <c r="F1250" s="155"/>
      <c r="G1250" s="155"/>
      <c r="H1250" s="156"/>
    </row>
    <row r="1251" spans="1:8" x14ac:dyDescent="0.3">
      <c r="A1251" s="340"/>
      <c r="B1251" s="341"/>
      <c r="C1251" s="342"/>
      <c r="D1251" s="30"/>
      <c r="E1251" s="8" t="s">
        <v>15</v>
      </c>
      <c r="F1251" s="157"/>
      <c r="G1251" s="157"/>
      <c r="H1251" s="158"/>
    </row>
    <row r="1252" spans="1:8" x14ac:dyDescent="0.3">
      <c r="A1252" s="340"/>
      <c r="B1252" s="341"/>
      <c r="C1252" s="342"/>
      <c r="D1252" s="30" t="s">
        <v>192</v>
      </c>
      <c r="E1252" s="11" t="s">
        <v>16</v>
      </c>
      <c r="F1252" s="157"/>
      <c r="G1252" s="157">
        <v>3</v>
      </c>
      <c r="H1252" s="158"/>
    </row>
    <row r="1253" spans="1:8" x14ac:dyDescent="0.3">
      <c r="A1253" s="340"/>
      <c r="B1253" s="341"/>
      <c r="C1253" s="342"/>
      <c r="D1253" s="30"/>
      <c r="E1253" s="8" t="s">
        <v>15</v>
      </c>
      <c r="F1253" s="157"/>
      <c r="G1253" s="157">
        <v>0.5</v>
      </c>
      <c r="H1253" s="158"/>
    </row>
    <row r="1254" spans="1:8" x14ac:dyDescent="0.3">
      <c r="A1254" s="340"/>
      <c r="B1254" s="341"/>
      <c r="C1254" s="342"/>
      <c r="D1254" s="30"/>
      <c r="E1254" s="11" t="s">
        <v>17</v>
      </c>
      <c r="F1254" s="157"/>
      <c r="G1254" s="157"/>
      <c r="H1254" s="158"/>
    </row>
    <row r="1255" spans="1:8" x14ac:dyDescent="0.3">
      <c r="A1255" s="340"/>
      <c r="B1255" s="341"/>
      <c r="C1255" s="342"/>
      <c r="D1255" s="30"/>
      <c r="E1255" s="8" t="s">
        <v>15</v>
      </c>
      <c r="F1255" s="157"/>
      <c r="G1255" s="157"/>
      <c r="H1255" s="158"/>
    </row>
    <row r="1256" spans="1:8" ht="27.6" x14ac:dyDescent="0.3">
      <c r="A1256" s="340"/>
      <c r="B1256" s="341"/>
      <c r="C1256" s="342"/>
      <c r="D1256" s="30"/>
      <c r="E1256" s="11" t="s">
        <v>18</v>
      </c>
      <c r="F1256" s="157"/>
      <c r="G1256" s="157"/>
      <c r="H1256" s="158"/>
    </row>
    <row r="1257" spans="1:8" x14ac:dyDescent="0.3">
      <c r="A1257" s="340"/>
      <c r="B1257" s="341"/>
      <c r="C1257" s="342"/>
      <c r="D1257" s="30"/>
      <c r="E1257" s="8" t="s">
        <v>15</v>
      </c>
      <c r="F1257" s="157"/>
      <c r="G1257" s="157"/>
      <c r="H1257" s="158"/>
    </row>
    <row r="1258" spans="1:8" x14ac:dyDescent="0.3">
      <c r="A1258" s="340"/>
      <c r="B1258" s="341"/>
      <c r="C1258" s="342"/>
      <c r="D1258" s="30"/>
      <c r="E1258" s="11" t="s">
        <v>19</v>
      </c>
      <c r="F1258" s="157"/>
      <c r="G1258" s="157"/>
      <c r="H1258" s="158"/>
    </row>
    <row r="1259" spans="1:8" x14ac:dyDescent="0.3">
      <c r="A1259" s="340"/>
      <c r="B1259" s="341"/>
      <c r="C1259" s="342"/>
      <c r="D1259" s="30"/>
      <c r="E1259" s="8" t="s">
        <v>15</v>
      </c>
      <c r="F1259" s="157"/>
      <c r="G1259" s="157"/>
      <c r="H1259" s="158"/>
    </row>
    <row r="1260" spans="1:8" x14ac:dyDescent="0.3">
      <c r="A1260" s="340"/>
      <c r="B1260" s="341"/>
      <c r="C1260" s="342"/>
      <c r="D1260" s="30"/>
      <c r="E1260" s="11" t="s">
        <v>20</v>
      </c>
      <c r="F1260" s="159"/>
      <c r="G1260" s="160">
        <f>G1250+G1252</f>
        <v>3</v>
      </c>
      <c r="H1260" s="161"/>
    </row>
    <row r="1261" spans="1:8" x14ac:dyDescent="0.3">
      <c r="A1261" s="340"/>
      <c r="B1261" s="341"/>
      <c r="C1261" s="342"/>
      <c r="D1261" s="30"/>
      <c r="E1261" s="8" t="s">
        <v>15</v>
      </c>
      <c r="F1261" s="29"/>
      <c r="G1261" s="29"/>
      <c r="H1261" s="44"/>
    </row>
    <row r="1262" spans="1:8" ht="15.75" customHeight="1" x14ac:dyDescent="0.3">
      <c r="A1262" s="340"/>
      <c r="B1262" s="341"/>
      <c r="C1262" s="338" t="s">
        <v>193</v>
      </c>
      <c r="D1262" s="30" t="s">
        <v>191</v>
      </c>
      <c r="E1262" s="11" t="s">
        <v>14</v>
      </c>
      <c r="F1262" s="157">
        <v>2.4</v>
      </c>
      <c r="G1262" s="157">
        <v>12</v>
      </c>
      <c r="H1262" s="158"/>
    </row>
    <row r="1263" spans="1:8" x14ac:dyDescent="0.3">
      <c r="A1263" s="340"/>
      <c r="B1263" s="341"/>
      <c r="C1263" s="338"/>
      <c r="D1263" s="30"/>
      <c r="E1263" s="8" t="s">
        <v>15</v>
      </c>
      <c r="F1263" s="157">
        <v>2.4</v>
      </c>
      <c r="G1263" s="157">
        <v>0</v>
      </c>
      <c r="H1263" s="158"/>
    </row>
    <row r="1264" spans="1:8" x14ac:dyDescent="0.3">
      <c r="A1264" s="340"/>
      <c r="B1264" s="341"/>
      <c r="C1264" s="338"/>
      <c r="D1264" s="30" t="s">
        <v>192</v>
      </c>
      <c r="E1264" s="11" t="s">
        <v>16</v>
      </c>
      <c r="F1264" s="157">
        <v>0.3</v>
      </c>
      <c r="G1264" s="157">
        <v>1.5</v>
      </c>
      <c r="H1264" s="158"/>
    </row>
    <row r="1265" spans="1:8" x14ac:dyDescent="0.3">
      <c r="A1265" s="340"/>
      <c r="B1265" s="341"/>
      <c r="C1265" s="338"/>
      <c r="D1265" s="30"/>
      <c r="E1265" s="8" t="s">
        <v>15</v>
      </c>
      <c r="F1265" s="157">
        <v>0.3</v>
      </c>
      <c r="G1265" s="157"/>
      <c r="H1265" s="158"/>
    </row>
    <row r="1266" spans="1:8" x14ac:dyDescent="0.3">
      <c r="A1266" s="340"/>
      <c r="B1266" s="341"/>
      <c r="C1266" s="338"/>
      <c r="D1266" s="30"/>
      <c r="E1266" s="11" t="s">
        <v>17</v>
      </c>
      <c r="F1266" s="157"/>
      <c r="G1266" s="157"/>
      <c r="H1266" s="158"/>
    </row>
    <row r="1267" spans="1:8" x14ac:dyDescent="0.3">
      <c r="A1267" s="340"/>
      <c r="B1267" s="341"/>
      <c r="C1267" s="338"/>
      <c r="D1267" s="30"/>
      <c r="E1267" s="8" t="s">
        <v>15</v>
      </c>
      <c r="F1267" s="157"/>
      <c r="G1267" s="157"/>
      <c r="H1267" s="158"/>
    </row>
    <row r="1268" spans="1:8" ht="27.6" x14ac:dyDescent="0.3">
      <c r="A1268" s="340"/>
      <c r="B1268" s="341"/>
      <c r="C1268" s="338"/>
      <c r="D1268" s="30"/>
      <c r="E1268" s="11" t="s">
        <v>18</v>
      </c>
      <c r="F1268" s="157"/>
      <c r="G1268" s="157"/>
      <c r="H1268" s="158"/>
    </row>
    <row r="1269" spans="1:8" x14ac:dyDescent="0.3">
      <c r="A1269" s="340"/>
      <c r="B1269" s="341"/>
      <c r="C1269" s="338"/>
      <c r="D1269" s="30"/>
      <c r="E1269" s="8" t="s">
        <v>15</v>
      </c>
      <c r="F1269" s="157"/>
      <c r="G1269" s="157"/>
      <c r="H1269" s="158"/>
    </row>
    <row r="1270" spans="1:8" x14ac:dyDescent="0.3">
      <c r="A1270" s="340"/>
      <c r="B1270" s="341"/>
      <c r="C1270" s="338"/>
      <c r="D1270" s="30"/>
      <c r="E1270" s="11" t="s">
        <v>19</v>
      </c>
      <c r="F1270" s="157"/>
      <c r="G1270" s="157"/>
      <c r="H1270" s="158"/>
    </row>
    <row r="1271" spans="1:8" x14ac:dyDescent="0.3">
      <c r="A1271" s="340"/>
      <c r="B1271" s="341"/>
      <c r="C1271" s="338"/>
      <c r="D1271" s="30"/>
      <c r="E1271" s="8" t="s">
        <v>15</v>
      </c>
      <c r="F1271" s="157"/>
      <c r="G1271" s="157"/>
      <c r="H1271" s="158"/>
    </row>
    <row r="1272" spans="1:8" x14ac:dyDescent="0.3">
      <c r="A1272" s="340"/>
      <c r="B1272" s="341"/>
      <c r="C1272" s="338"/>
      <c r="D1272" s="30"/>
      <c r="E1272" s="11" t="s">
        <v>20</v>
      </c>
      <c r="F1272" s="160">
        <f>F1262+F1264</f>
        <v>2.6999999999999997</v>
      </c>
      <c r="G1272" s="160">
        <f>G1262+G1264</f>
        <v>13.5</v>
      </c>
      <c r="H1272" s="161"/>
    </row>
    <row r="1273" spans="1:8" x14ac:dyDescent="0.3">
      <c r="A1273" s="340"/>
      <c r="B1273" s="341"/>
      <c r="C1273" s="338"/>
      <c r="D1273" s="30"/>
      <c r="E1273" s="8" t="s">
        <v>15</v>
      </c>
      <c r="F1273" s="29"/>
      <c r="G1273" s="29"/>
      <c r="H1273" s="44"/>
    </row>
    <row r="1274" spans="1:8" ht="15.75" customHeight="1" x14ac:dyDescent="0.3">
      <c r="A1274" s="340"/>
      <c r="B1274" s="341"/>
      <c r="C1274" s="338" t="s">
        <v>194</v>
      </c>
      <c r="D1274" s="30" t="s">
        <v>191</v>
      </c>
      <c r="E1274" s="11" t="s">
        <v>14</v>
      </c>
      <c r="F1274" s="157"/>
      <c r="G1274" s="157"/>
      <c r="H1274" s="158"/>
    </row>
    <row r="1275" spans="1:8" x14ac:dyDescent="0.3">
      <c r="A1275" s="340"/>
      <c r="B1275" s="341"/>
      <c r="C1275" s="338"/>
      <c r="D1275" s="30"/>
      <c r="E1275" s="8" t="s">
        <v>15</v>
      </c>
      <c r="F1275" s="157"/>
      <c r="G1275" s="157"/>
      <c r="H1275" s="158"/>
    </row>
    <row r="1276" spans="1:8" x14ac:dyDescent="0.3">
      <c r="A1276" s="340"/>
      <c r="B1276" s="341"/>
      <c r="C1276" s="338"/>
      <c r="D1276" s="30" t="s">
        <v>192</v>
      </c>
      <c r="E1276" s="11" t="s">
        <v>16</v>
      </c>
      <c r="F1276" s="157"/>
      <c r="G1276" s="157">
        <v>0.73</v>
      </c>
      <c r="H1276" s="158"/>
    </row>
    <row r="1277" spans="1:8" x14ac:dyDescent="0.3">
      <c r="A1277" s="340"/>
      <c r="B1277" s="341"/>
      <c r="C1277" s="338"/>
      <c r="D1277" s="30"/>
      <c r="E1277" s="8" t="s">
        <v>15</v>
      </c>
      <c r="F1277" s="157"/>
      <c r="G1277" s="157">
        <v>0.11</v>
      </c>
      <c r="H1277" s="158"/>
    </row>
    <row r="1278" spans="1:8" x14ac:dyDescent="0.3">
      <c r="A1278" s="340"/>
      <c r="B1278" s="341"/>
      <c r="C1278" s="338"/>
      <c r="D1278" s="30"/>
      <c r="E1278" s="11" t="s">
        <v>17</v>
      </c>
      <c r="F1278" s="157"/>
      <c r="G1278" s="157"/>
      <c r="H1278" s="158"/>
    </row>
    <row r="1279" spans="1:8" x14ac:dyDescent="0.3">
      <c r="A1279" s="340"/>
      <c r="B1279" s="341"/>
      <c r="C1279" s="338"/>
      <c r="D1279" s="30"/>
      <c r="E1279" s="8" t="s">
        <v>15</v>
      </c>
      <c r="F1279" s="157"/>
      <c r="G1279" s="157"/>
      <c r="H1279" s="158"/>
    </row>
    <row r="1280" spans="1:8" ht="27.6" x14ac:dyDescent="0.3">
      <c r="A1280" s="340"/>
      <c r="B1280" s="341"/>
      <c r="C1280" s="338"/>
      <c r="D1280" s="30"/>
      <c r="E1280" s="11" t="s">
        <v>18</v>
      </c>
      <c r="F1280" s="157"/>
      <c r="G1280" s="157"/>
      <c r="H1280" s="158"/>
    </row>
    <row r="1281" spans="1:8" x14ac:dyDescent="0.3">
      <c r="A1281" s="340"/>
      <c r="B1281" s="341"/>
      <c r="C1281" s="338"/>
      <c r="D1281" s="30"/>
      <c r="E1281" s="8" t="s">
        <v>15</v>
      </c>
      <c r="F1281" s="157"/>
      <c r="G1281" s="157"/>
      <c r="H1281" s="158"/>
    </row>
    <row r="1282" spans="1:8" x14ac:dyDescent="0.3">
      <c r="A1282" s="340"/>
      <c r="B1282" s="341"/>
      <c r="C1282" s="338"/>
      <c r="D1282" s="30"/>
      <c r="E1282" s="11" t="s">
        <v>19</v>
      </c>
      <c r="F1282" s="157"/>
      <c r="G1282" s="157"/>
      <c r="H1282" s="158"/>
    </row>
    <row r="1283" spans="1:8" x14ac:dyDescent="0.3">
      <c r="A1283" s="340"/>
      <c r="B1283" s="341"/>
      <c r="C1283" s="338"/>
      <c r="D1283" s="30"/>
      <c r="E1283" s="8" t="s">
        <v>15</v>
      </c>
      <c r="F1283" s="157"/>
      <c r="G1283" s="157"/>
      <c r="H1283" s="158"/>
    </row>
    <row r="1284" spans="1:8" x14ac:dyDescent="0.3">
      <c r="A1284" s="340"/>
      <c r="B1284" s="341"/>
      <c r="C1284" s="338"/>
      <c r="D1284" s="30"/>
      <c r="E1284" s="11" t="s">
        <v>20</v>
      </c>
      <c r="F1284" s="159"/>
      <c r="G1284" s="162">
        <f>G1274+G1276</f>
        <v>0.73</v>
      </c>
      <c r="H1284" s="161"/>
    </row>
    <row r="1285" spans="1:8" x14ac:dyDescent="0.3">
      <c r="A1285" s="340"/>
      <c r="B1285" s="341"/>
      <c r="C1285" s="338"/>
      <c r="D1285" s="30"/>
      <c r="E1285" s="8" t="s">
        <v>15</v>
      </c>
      <c r="F1285" s="29"/>
      <c r="G1285" s="29"/>
      <c r="H1285" s="44"/>
    </row>
    <row r="1286" spans="1:8" x14ac:dyDescent="0.3">
      <c r="A1286" s="340"/>
      <c r="B1286" s="341"/>
      <c r="C1286" s="19"/>
      <c r="D1286" s="19"/>
      <c r="E1286" s="11" t="s">
        <v>14</v>
      </c>
      <c r="F1286" s="29">
        <f t="shared" ref="F1286:G1297" si="34">SUM(F1250,F1262,F1274)</f>
        <v>2.4</v>
      </c>
      <c r="G1286" s="29">
        <f t="shared" si="34"/>
        <v>12</v>
      </c>
      <c r="H1286" s="44"/>
    </row>
    <row r="1287" spans="1:8" x14ac:dyDescent="0.3">
      <c r="A1287" s="340"/>
      <c r="B1287" s="341"/>
      <c r="C1287" s="19"/>
      <c r="D1287" s="19"/>
      <c r="E1287" s="8" t="s">
        <v>15</v>
      </c>
      <c r="F1287" s="29">
        <f t="shared" si="34"/>
        <v>2.4</v>
      </c>
      <c r="G1287" s="29">
        <f t="shared" si="34"/>
        <v>0</v>
      </c>
      <c r="H1287" s="44"/>
    </row>
    <row r="1288" spans="1:8" x14ac:dyDescent="0.3">
      <c r="A1288" s="340"/>
      <c r="B1288" s="341"/>
      <c r="C1288" s="19"/>
      <c r="D1288" s="19"/>
      <c r="E1288" s="11" t="s">
        <v>16</v>
      </c>
      <c r="F1288" s="29">
        <f t="shared" si="34"/>
        <v>0.3</v>
      </c>
      <c r="G1288" s="29">
        <f t="shared" si="34"/>
        <v>5.23</v>
      </c>
      <c r="H1288" s="44"/>
    </row>
    <row r="1289" spans="1:8" x14ac:dyDescent="0.3">
      <c r="A1289" s="340"/>
      <c r="B1289" s="341"/>
      <c r="C1289" s="19"/>
      <c r="D1289" s="19"/>
      <c r="E1289" s="8" t="s">
        <v>15</v>
      </c>
      <c r="F1289" s="29">
        <f t="shared" si="34"/>
        <v>0.3</v>
      </c>
      <c r="G1289" s="29">
        <f t="shared" si="34"/>
        <v>0.61</v>
      </c>
      <c r="H1289" s="44"/>
    </row>
    <row r="1290" spans="1:8" x14ac:dyDescent="0.3">
      <c r="A1290" s="340"/>
      <c r="B1290" s="341"/>
      <c r="C1290" s="19"/>
      <c r="D1290" s="19"/>
      <c r="E1290" s="11" t="s">
        <v>17</v>
      </c>
      <c r="F1290" s="29">
        <f t="shared" si="34"/>
        <v>0</v>
      </c>
      <c r="G1290" s="29">
        <f t="shared" si="34"/>
        <v>0</v>
      </c>
      <c r="H1290" s="44"/>
    </row>
    <row r="1291" spans="1:8" x14ac:dyDescent="0.3">
      <c r="A1291" s="340"/>
      <c r="B1291" s="341"/>
      <c r="C1291" s="19"/>
      <c r="D1291" s="19"/>
      <c r="E1291" s="8" t="s">
        <v>15</v>
      </c>
      <c r="F1291" s="29">
        <f t="shared" si="34"/>
        <v>0</v>
      </c>
      <c r="G1291" s="29">
        <f t="shared" si="34"/>
        <v>0</v>
      </c>
      <c r="H1291" s="44"/>
    </row>
    <row r="1292" spans="1:8" ht="27.6" x14ac:dyDescent="0.3">
      <c r="A1292" s="340"/>
      <c r="B1292" s="341"/>
      <c r="C1292" s="19"/>
      <c r="D1292" s="19"/>
      <c r="E1292" s="11" t="s">
        <v>18</v>
      </c>
      <c r="F1292" s="29">
        <f t="shared" si="34"/>
        <v>0</v>
      </c>
      <c r="G1292" s="29">
        <f t="shared" si="34"/>
        <v>0</v>
      </c>
      <c r="H1292" s="44"/>
    </row>
    <row r="1293" spans="1:8" x14ac:dyDescent="0.3">
      <c r="A1293" s="340"/>
      <c r="B1293" s="341"/>
      <c r="C1293" s="19"/>
      <c r="D1293" s="19"/>
      <c r="E1293" s="8" t="s">
        <v>15</v>
      </c>
      <c r="F1293" s="29">
        <f t="shared" si="34"/>
        <v>0</v>
      </c>
      <c r="G1293" s="29">
        <f t="shared" si="34"/>
        <v>0</v>
      </c>
      <c r="H1293" s="44"/>
    </row>
    <row r="1294" spans="1:8" x14ac:dyDescent="0.3">
      <c r="A1294" s="340"/>
      <c r="B1294" s="341"/>
      <c r="C1294" s="19"/>
      <c r="D1294" s="19"/>
      <c r="E1294" s="11" t="s">
        <v>19</v>
      </c>
      <c r="F1294" s="29">
        <f t="shared" si="34"/>
        <v>0</v>
      </c>
      <c r="G1294" s="29">
        <f t="shared" si="34"/>
        <v>0</v>
      </c>
      <c r="H1294" s="44"/>
    </row>
    <row r="1295" spans="1:8" x14ac:dyDescent="0.3">
      <c r="A1295" s="340"/>
      <c r="B1295" s="341"/>
      <c r="C1295" s="19"/>
      <c r="D1295" s="19"/>
      <c r="E1295" s="8" t="s">
        <v>15</v>
      </c>
      <c r="F1295" s="29">
        <f t="shared" si="34"/>
        <v>0</v>
      </c>
      <c r="G1295" s="29">
        <f t="shared" si="34"/>
        <v>0</v>
      </c>
      <c r="H1295" s="44"/>
    </row>
    <row r="1296" spans="1:8" ht="27.6" x14ac:dyDescent="0.3">
      <c r="A1296" s="340"/>
      <c r="B1296" s="341"/>
      <c r="C1296" s="19"/>
      <c r="D1296" s="19"/>
      <c r="E1296" s="11" t="s">
        <v>21</v>
      </c>
      <c r="F1296" s="29">
        <f t="shared" si="34"/>
        <v>2.6999999999999997</v>
      </c>
      <c r="G1296" s="29">
        <f t="shared" si="34"/>
        <v>17.23</v>
      </c>
      <c r="H1296" s="44"/>
    </row>
    <row r="1297" spans="1:8" x14ac:dyDescent="0.3">
      <c r="A1297" s="340"/>
      <c r="B1297" s="341"/>
      <c r="C1297" s="19"/>
      <c r="D1297" s="19"/>
      <c r="E1297" s="8" t="s">
        <v>15</v>
      </c>
      <c r="F1297" s="29">
        <f t="shared" si="34"/>
        <v>0</v>
      </c>
      <c r="G1297" s="29">
        <f t="shared" si="34"/>
        <v>0</v>
      </c>
      <c r="H1297" s="44"/>
    </row>
    <row r="1298" spans="1:8" x14ac:dyDescent="0.3">
      <c r="A1298" s="129"/>
      <c r="B1298" s="130"/>
      <c r="C1298" s="19"/>
      <c r="D1298" s="19"/>
      <c r="E1298" s="11" t="s">
        <v>14</v>
      </c>
      <c r="F1298" s="29">
        <f t="shared" ref="F1298:G1309" si="35">SUM(F1142,F1238,F1286)</f>
        <v>105.5</v>
      </c>
      <c r="G1298" s="29">
        <f t="shared" si="35"/>
        <v>3012.1000000000004</v>
      </c>
      <c r="H1298" s="44"/>
    </row>
    <row r="1299" spans="1:8" x14ac:dyDescent="0.3">
      <c r="A1299" s="52"/>
      <c r="B1299" s="127"/>
      <c r="C1299" s="19"/>
      <c r="D1299" s="19"/>
      <c r="E1299" s="8" t="s">
        <v>15</v>
      </c>
      <c r="F1299" s="29">
        <f t="shared" si="35"/>
        <v>105.5</v>
      </c>
      <c r="G1299" s="29">
        <f t="shared" si="35"/>
        <v>80.8</v>
      </c>
      <c r="H1299" s="44"/>
    </row>
    <row r="1300" spans="1:8" x14ac:dyDescent="0.3">
      <c r="A1300" s="52"/>
      <c r="B1300" s="127"/>
      <c r="C1300" s="19"/>
      <c r="D1300" s="19"/>
      <c r="E1300" s="11" t="s">
        <v>16</v>
      </c>
      <c r="F1300" s="29">
        <f t="shared" si="35"/>
        <v>5.54</v>
      </c>
      <c r="G1300" s="29">
        <f t="shared" si="35"/>
        <v>487.25</v>
      </c>
      <c r="H1300" s="44"/>
    </row>
    <row r="1301" spans="1:8" x14ac:dyDescent="0.3">
      <c r="A1301" s="52"/>
      <c r="B1301" s="127"/>
      <c r="C1301" s="19"/>
      <c r="D1301" s="19"/>
      <c r="E1301" s="8" t="s">
        <v>15</v>
      </c>
      <c r="F1301" s="29">
        <f t="shared" si="35"/>
        <v>5.54</v>
      </c>
      <c r="G1301" s="29">
        <f t="shared" si="35"/>
        <v>32.675000000000004</v>
      </c>
      <c r="H1301" s="44"/>
    </row>
    <row r="1302" spans="1:8" x14ac:dyDescent="0.3">
      <c r="A1302" s="52"/>
      <c r="B1302" s="127"/>
      <c r="C1302" s="19"/>
      <c r="D1302" s="19"/>
      <c r="E1302" s="11" t="s">
        <v>17</v>
      </c>
      <c r="F1302" s="29">
        <f t="shared" si="35"/>
        <v>0</v>
      </c>
      <c r="G1302" s="29">
        <f t="shared" si="35"/>
        <v>0</v>
      </c>
      <c r="H1302" s="44"/>
    </row>
    <row r="1303" spans="1:8" x14ac:dyDescent="0.3">
      <c r="A1303" s="52"/>
      <c r="B1303" s="127"/>
      <c r="C1303" s="19"/>
      <c r="D1303" s="19"/>
      <c r="E1303" s="8" t="s">
        <v>15</v>
      </c>
      <c r="F1303" s="29">
        <f t="shared" si="35"/>
        <v>0</v>
      </c>
      <c r="G1303" s="29">
        <f t="shared" si="35"/>
        <v>0</v>
      </c>
      <c r="H1303" s="44"/>
    </row>
    <row r="1304" spans="1:8" ht="27.6" x14ac:dyDescent="0.3">
      <c r="A1304" s="52"/>
      <c r="B1304" s="127"/>
      <c r="C1304" s="19"/>
      <c r="D1304" s="19"/>
      <c r="E1304" s="11" t="s">
        <v>18</v>
      </c>
      <c r="F1304" s="29">
        <f t="shared" si="35"/>
        <v>0</v>
      </c>
      <c r="G1304" s="29">
        <f t="shared" si="35"/>
        <v>0</v>
      </c>
      <c r="H1304" s="44"/>
    </row>
    <row r="1305" spans="1:8" x14ac:dyDescent="0.3">
      <c r="A1305" s="52"/>
      <c r="B1305" s="127"/>
      <c r="C1305" s="19"/>
      <c r="D1305" s="19"/>
      <c r="E1305" s="8" t="s">
        <v>15</v>
      </c>
      <c r="F1305" s="29">
        <f t="shared" si="35"/>
        <v>0</v>
      </c>
      <c r="G1305" s="29">
        <f t="shared" si="35"/>
        <v>0</v>
      </c>
      <c r="H1305" s="44"/>
    </row>
    <row r="1306" spans="1:8" x14ac:dyDescent="0.3">
      <c r="A1306" s="52"/>
      <c r="B1306" s="127"/>
      <c r="C1306" s="19"/>
      <c r="D1306" s="19"/>
      <c r="E1306" s="11" t="s">
        <v>19</v>
      </c>
      <c r="F1306" s="29">
        <f t="shared" si="35"/>
        <v>0</v>
      </c>
      <c r="G1306" s="29">
        <f t="shared" si="35"/>
        <v>0</v>
      </c>
      <c r="H1306" s="44"/>
    </row>
    <row r="1307" spans="1:8" x14ac:dyDescent="0.3">
      <c r="A1307" s="52"/>
      <c r="B1307" s="127"/>
      <c r="C1307" s="19"/>
      <c r="D1307" s="19"/>
      <c r="E1307" s="8" t="s">
        <v>15</v>
      </c>
      <c r="F1307" s="29">
        <f t="shared" si="35"/>
        <v>0</v>
      </c>
      <c r="G1307" s="29">
        <f t="shared" si="35"/>
        <v>0</v>
      </c>
      <c r="H1307" s="44"/>
    </row>
    <row r="1308" spans="1:8" ht="27.6" x14ac:dyDescent="0.3">
      <c r="A1308" s="52"/>
      <c r="B1308" s="127"/>
      <c r="C1308" s="19"/>
      <c r="D1308" s="19"/>
      <c r="E1308" s="11" t="s">
        <v>48</v>
      </c>
      <c r="F1308" s="29">
        <f t="shared" si="35"/>
        <v>111.04</v>
      </c>
      <c r="G1308" s="29">
        <f t="shared" si="35"/>
        <v>3499.35</v>
      </c>
      <c r="H1308" s="44"/>
    </row>
    <row r="1309" spans="1:8" x14ac:dyDescent="0.3">
      <c r="A1309" s="52"/>
      <c r="B1309" s="127"/>
      <c r="C1309" s="19"/>
      <c r="D1309" s="19"/>
      <c r="E1309" s="8" t="s">
        <v>15</v>
      </c>
      <c r="F1309" s="29">
        <f t="shared" si="35"/>
        <v>0</v>
      </c>
      <c r="G1309" s="29">
        <f t="shared" si="35"/>
        <v>0</v>
      </c>
      <c r="H1309" s="44"/>
    </row>
    <row r="1310" spans="1:8" ht="16.5" customHeight="1" x14ac:dyDescent="0.3">
      <c r="A1310" s="329" t="s">
        <v>195</v>
      </c>
      <c r="B1310" s="329"/>
      <c r="C1310" s="329"/>
      <c r="D1310" s="329"/>
      <c r="E1310" s="329"/>
      <c r="F1310" s="329"/>
      <c r="G1310" s="329"/>
      <c r="H1310" s="329"/>
    </row>
    <row r="1311" spans="1:8" ht="16.5" customHeight="1" x14ac:dyDescent="0.3">
      <c r="A1311" s="333" t="s">
        <v>196</v>
      </c>
      <c r="B1311" s="333" t="s">
        <v>197</v>
      </c>
      <c r="C1311" s="343" t="s">
        <v>198</v>
      </c>
      <c r="D1311" s="344" t="s">
        <v>199</v>
      </c>
      <c r="E1311" s="163" t="s">
        <v>14</v>
      </c>
      <c r="F1311" s="164">
        <v>1453.1</v>
      </c>
      <c r="G1311" s="165">
        <v>2156</v>
      </c>
      <c r="H1311" s="166"/>
    </row>
    <row r="1312" spans="1:8" x14ac:dyDescent="0.3">
      <c r="A1312" s="333"/>
      <c r="B1312" s="333"/>
      <c r="C1312" s="343"/>
      <c r="D1312" s="344"/>
      <c r="E1312" s="167" t="s">
        <v>15</v>
      </c>
      <c r="F1312" s="168">
        <v>167.3</v>
      </c>
      <c r="G1312" s="169">
        <v>0</v>
      </c>
      <c r="H1312" s="170"/>
    </row>
    <row r="1313" spans="1:8" x14ac:dyDescent="0.3">
      <c r="A1313" s="333"/>
      <c r="B1313" s="333"/>
      <c r="C1313" s="343"/>
      <c r="D1313" s="344"/>
      <c r="E1313" s="163" t="s">
        <v>16</v>
      </c>
      <c r="F1313" s="168">
        <v>130.19999999999999</v>
      </c>
      <c r="G1313" s="169">
        <v>264</v>
      </c>
      <c r="H1313" s="170"/>
    </row>
    <row r="1314" spans="1:8" x14ac:dyDescent="0.3">
      <c r="A1314" s="333"/>
      <c r="B1314" s="333"/>
      <c r="C1314" s="343"/>
      <c r="D1314" s="344"/>
      <c r="E1314" s="167" t="s">
        <v>15</v>
      </c>
      <c r="F1314" s="168">
        <v>21.7</v>
      </c>
      <c r="G1314" s="169">
        <v>44</v>
      </c>
      <c r="H1314" s="170"/>
    </row>
    <row r="1315" spans="1:8" x14ac:dyDescent="0.3">
      <c r="A1315" s="333"/>
      <c r="B1315" s="333"/>
      <c r="C1315" s="343"/>
      <c r="D1315" s="344"/>
      <c r="E1315" s="163" t="s">
        <v>17</v>
      </c>
      <c r="F1315" s="171">
        <v>0</v>
      </c>
      <c r="G1315" s="172">
        <v>0</v>
      </c>
      <c r="H1315" s="170"/>
    </row>
    <row r="1316" spans="1:8" x14ac:dyDescent="0.3">
      <c r="A1316" s="333"/>
      <c r="B1316" s="333"/>
      <c r="C1316" s="343"/>
      <c r="D1316" s="344"/>
      <c r="E1316" s="167" t="s">
        <v>15</v>
      </c>
      <c r="F1316" s="171">
        <v>0</v>
      </c>
      <c r="G1316" s="172">
        <v>0</v>
      </c>
      <c r="H1316" s="170"/>
    </row>
    <row r="1317" spans="1:8" ht="27.6" x14ac:dyDescent="0.3">
      <c r="A1317" s="333"/>
      <c r="B1317" s="333"/>
      <c r="C1317" s="343"/>
      <c r="D1317" s="344"/>
      <c r="E1317" s="163" t="s">
        <v>18</v>
      </c>
      <c r="F1317" s="171">
        <v>0</v>
      </c>
      <c r="G1317" s="172">
        <v>0</v>
      </c>
      <c r="H1317" s="170"/>
    </row>
    <row r="1318" spans="1:8" x14ac:dyDescent="0.3">
      <c r="A1318" s="333"/>
      <c r="B1318" s="333"/>
      <c r="C1318" s="343"/>
      <c r="D1318" s="344"/>
      <c r="E1318" s="167" t="s">
        <v>15</v>
      </c>
      <c r="F1318" s="171">
        <v>0</v>
      </c>
      <c r="G1318" s="172">
        <v>0</v>
      </c>
      <c r="H1318" s="170"/>
    </row>
    <row r="1319" spans="1:8" x14ac:dyDescent="0.3">
      <c r="A1319" s="333"/>
      <c r="B1319" s="333"/>
      <c r="C1319" s="343"/>
      <c r="D1319" s="344"/>
      <c r="E1319" s="163" t="s">
        <v>19</v>
      </c>
      <c r="F1319" s="171">
        <v>0</v>
      </c>
      <c r="G1319" s="172">
        <v>0</v>
      </c>
      <c r="H1319" s="170"/>
    </row>
    <row r="1320" spans="1:8" x14ac:dyDescent="0.3">
      <c r="A1320" s="333"/>
      <c r="B1320" s="333"/>
      <c r="C1320" s="343"/>
      <c r="D1320" s="344"/>
      <c r="E1320" s="167" t="s">
        <v>15</v>
      </c>
      <c r="F1320" s="171">
        <v>0</v>
      </c>
      <c r="G1320" s="172">
        <v>0</v>
      </c>
      <c r="H1320" s="170"/>
    </row>
    <row r="1321" spans="1:8" x14ac:dyDescent="0.3">
      <c r="A1321" s="333"/>
      <c r="B1321" s="333"/>
      <c r="C1321" s="343"/>
      <c r="D1321" s="344"/>
      <c r="E1321" s="163" t="s">
        <v>20</v>
      </c>
      <c r="F1321" s="171">
        <f>F1311+F1313+F1315+F1317+F1319</f>
        <v>1583.3</v>
      </c>
      <c r="G1321" s="172">
        <f>G1311+G1313+G1315+G1317+G1319</f>
        <v>2420</v>
      </c>
      <c r="H1321" s="170"/>
    </row>
    <row r="1322" spans="1:8" x14ac:dyDescent="0.3">
      <c r="A1322" s="333"/>
      <c r="B1322" s="333"/>
      <c r="C1322" s="343"/>
      <c r="D1322" s="344"/>
      <c r="E1322" s="167" t="s">
        <v>15</v>
      </c>
      <c r="F1322" s="171">
        <f>F1312+F1314+F1316+F1318+F1320</f>
        <v>189</v>
      </c>
      <c r="G1322" s="172">
        <f>G1312+G1314+G1316+G1318+G1320</f>
        <v>44</v>
      </c>
      <c r="H1322" s="170"/>
    </row>
    <row r="1323" spans="1:8" x14ac:dyDescent="0.3">
      <c r="A1323" s="333"/>
      <c r="B1323" s="333"/>
      <c r="C1323" s="43"/>
      <c r="D1323" s="18"/>
      <c r="E1323" s="163" t="s">
        <v>14</v>
      </c>
      <c r="F1323" s="170">
        <f t="shared" ref="F1323:G1334" si="36">F1311</f>
        <v>1453.1</v>
      </c>
      <c r="G1323" s="170">
        <f t="shared" si="36"/>
        <v>2156</v>
      </c>
      <c r="H1323" s="170"/>
    </row>
    <row r="1324" spans="1:8" x14ac:dyDescent="0.3">
      <c r="A1324" s="333"/>
      <c r="B1324" s="333"/>
      <c r="C1324" s="43"/>
      <c r="D1324" s="18"/>
      <c r="E1324" s="167" t="s">
        <v>15</v>
      </c>
      <c r="F1324" s="170">
        <f t="shared" si="36"/>
        <v>167.3</v>
      </c>
      <c r="G1324" s="170">
        <f t="shared" si="36"/>
        <v>0</v>
      </c>
      <c r="H1324" s="170"/>
    </row>
    <row r="1325" spans="1:8" x14ac:dyDescent="0.3">
      <c r="A1325" s="333"/>
      <c r="B1325" s="333"/>
      <c r="C1325" s="43"/>
      <c r="D1325" s="18"/>
      <c r="E1325" s="163" t="s">
        <v>16</v>
      </c>
      <c r="F1325" s="170">
        <f t="shared" si="36"/>
        <v>130.19999999999999</v>
      </c>
      <c r="G1325" s="170">
        <f t="shared" si="36"/>
        <v>264</v>
      </c>
      <c r="H1325" s="170"/>
    </row>
    <row r="1326" spans="1:8" x14ac:dyDescent="0.3">
      <c r="A1326" s="333"/>
      <c r="B1326" s="333"/>
      <c r="C1326" s="43"/>
      <c r="D1326" s="18"/>
      <c r="E1326" s="167" t="s">
        <v>15</v>
      </c>
      <c r="F1326" s="170">
        <f t="shared" si="36"/>
        <v>21.7</v>
      </c>
      <c r="G1326" s="170">
        <f t="shared" si="36"/>
        <v>44</v>
      </c>
      <c r="H1326" s="170"/>
    </row>
    <row r="1327" spans="1:8" x14ac:dyDescent="0.3">
      <c r="A1327" s="333"/>
      <c r="B1327" s="333"/>
      <c r="C1327" s="43"/>
      <c r="D1327" s="18"/>
      <c r="E1327" s="163" t="s">
        <v>17</v>
      </c>
      <c r="F1327" s="170">
        <f t="shared" si="36"/>
        <v>0</v>
      </c>
      <c r="G1327" s="170">
        <f t="shared" si="36"/>
        <v>0</v>
      </c>
      <c r="H1327" s="170"/>
    </row>
    <row r="1328" spans="1:8" x14ac:dyDescent="0.3">
      <c r="A1328" s="333"/>
      <c r="B1328" s="333"/>
      <c r="C1328" s="43"/>
      <c r="D1328" s="18"/>
      <c r="E1328" s="167" t="s">
        <v>15</v>
      </c>
      <c r="F1328" s="170">
        <f t="shared" si="36"/>
        <v>0</v>
      </c>
      <c r="G1328" s="170">
        <f t="shared" si="36"/>
        <v>0</v>
      </c>
      <c r="H1328" s="170"/>
    </row>
    <row r="1329" spans="1:8" ht="27.6" x14ac:dyDescent="0.3">
      <c r="A1329" s="333"/>
      <c r="B1329" s="333"/>
      <c r="C1329" s="43"/>
      <c r="D1329" s="18"/>
      <c r="E1329" s="163" t="s">
        <v>18</v>
      </c>
      <c r="F1329" s="170">
        <f t="shared" si="36"/>
        <v>0</v>
      </c>
      <c r="G1329" s="170">
        <f t="shared" si="36"/>
        <v>0</v>
      </c>
      <c r="H1329" s="170"/>
    </row>
    <row r="1330" spans="1:8" x14ac:dyDescent="0.3">
      <c r="A1330" s="333"/>
      <c r="B1330" s="333"/>
      <c r="C1330" s="43"/>
      <c r="D1330" s="18"/>
      <c r="E1330" s="167" t="s">
        <v>15</v>
      </c>
      <c r="F1330" s="170">
        <f t="shared" si="36"/>
        <v>0</v>
      </c>
      <c r="G1330" s="170">
        <f t="shared" si="36"/>
        <v>0</v>
      </c>
      <c r="H1330" s="170"/>
    </row>
    <row r="1331" spans="1:8" x14ac:dyDescent="0.3">
      <c r="A1331" s="333"/>
      <c r="B1331" s="333"/>
      <c r="C1331" s="43"/>
      <c r="D1331" s="18"/>
      <c r="E1331" s="163" t="s">
        <v>19</v>
      </c>
      <c r="F1331" s="170">
        <f t="shared" si="36"/>
        <v>0</v>
      </c>
      <c r="G1331" s="170">
        <f t="shared" si="36"/>
        <v>0</v>
      </c>
      <c r="H1331" s="170"/>
    </row>
    <row r="1332" spans="1:8" x14ac:dyDescent="0.3">
      <c r="A1332" s="333"/>
      <c r="B1332" s="333"/>
      <c r="C1332" s="43"/>
      <c r="D1332" s="18"/>
      <c r="E1332" s="167" t="s">
        <v>15</v>
      </c>
      <c r="F1332" s="170">
        <f t="shared" si="36"/>
        <v>0</v>
      </c>
      <c r="G1332" s="170">
        <f t="shared" si="36"/>
        <v>0</v>
      </c>
      <c r="H1332" s="170"/>
    </row>
    <row r="1333" spans="1:8" ht="27.6" x14ac:dyDescent="0.3">
      <c r="A1333" s="333"/>
      <c r="B1333" s="333"/>
      <c r="C1333" s="43"/>
      <c r="D1333" s="18"/>
      <c r="E1333" s="163" t="s">
        <v>21</v>
      </c>
      <c r="F1333" s="170">
        <f t="shared" si="36"/>
        <v>1583.3</v>
      </c>
      <c r="G1333" s="170">
        <f t="shared" si="36"/>
        <v>2420</v>
      </c>
      <c r="H1333" s="170"/>
    </row>
    <row r="1334" spans="1:8" x14ac:dyDescent="0.3">
      <c r="A1334" s="333"/>
      <c r="B1334" s="333"/>
      <c r="C1334" s="43"/>
      <c r="D1334" s="18"/>
      <c r="E1334" s="167" t="s">
        <v>15</v>
      </c>
      <c r="F1334" s="170">
        <f t="shared" si="36"/>
        <v>189</v>
      </c>
      <c r="G1334" s="170">
        <f t="shared" si="36"/>
        <v>44</v>
      </c>
      <c r="H1334" s="170"/>
    </row>
    <row r="1335" spans="1:8" ht="16.5" customHeight="1" x14ac:dyDescent="0.3">
      <c r="A1335" s="333" t="s">
        <v>200</v>
      </c>
      <c r="B1335" s="333" t="s">
        <v>201</v>
      </c>
      <c r="C1335" s="337" t="s">
        <v>202</v>
      </c>
      <c r="D1335" s="338" t="s">
        <v>203</v>
      </c>
      <c r="E1335" s="163" t="s">
        <v>14</v>
      </c>
      <c r="F1335" s="170">
        <v>305840.2</v>
      </c>
      <c r="G1335" s="170">
        <v>0</v>
      </c>
      <c r="H1335" s="170"/>
    </row>
    <row r="1336" spans="1:8" x14ac:dyDescent="0.3">
      <c r="A1336" s="333"/>
      <c r="B1336" s="333"/>
      <c r="C1336" s="337"/>
      <c r="D1336" s="338"/>
      <c r="E1336" s="167" t="s">
        <v>15</v>
      </c>
      <c r="F1336" s="170">
        <v>44100</v>
      </c>
      <c r="G1336" s="170">
        <v>0</v>
      </c>
      <c r="H1336" s="170"/>
    </row>
    <row r="1337" spans="1:8" x14ac:dyDescent="0.3">
      <c r="A1337" s="333"/>
      <c r="B1337" s="333"/>
      <c r="C1337" s="337"/>
      <c r="D1337" s="338"/>
      <c r="E1337" s="163" t="s">
        <v>16</v>
      </c>
      <c r="F1337" s="170">
        <v>9458.4</v>
      </c>
      <c r="G1337" s="170">
        <v>0</v>
      </c>
      <c r="H1337" s="170"/>
    </row>
    <row r="1338" spans="1:8" x14ac:dyDescent="0.3">
      <c r="A1338" s="333"/>
      <c r="B1338" s="333"/>
      <c r="C1338" s="337"/>
      <c r="D1338" s="338"/>
      <c r="E1338" s="167" t="s">
        <v>15</v>
      </c>
      <c r="F1338" s="170">
        <v>900</v>
      </c>
      <c r="G1338" s="170">
        <v>0</v>
      </c>
      <c r="H1338" s="170"/>
    </row>
    <row r="1339" spans="1:8" x14ac:dyDescent="0.3">
      <c r="A1339" s="333"/>
      <c r="B1339" s="333"/>
      <c r="C1339" s="337"/>
      <c r="D1339" s="338"/>
      <c r="E1339" s="163" t="s">
        <v>17</v>
      </c>
      <c r="F1339" s="170">
        <v>0</v>
      </c>
      <c r="G1339" s="170">
        <v>0</v>
      </c>
      <c r="H1339" s="170"/>
    </row>
    <row r="1340" spans="1:8" x14ac:dyDescent="0.3">
      <c r="A1340" s="333"/>
      <c r="B1340" s="333"/>
      <c r="C1340" s="337"/>
      <c r="D1340" s="338"/>
      <c r="E1340" s="167" t="s">
        <v>15</v>
      </c>
      <c r="F1340" s="170">
        <v>0</v>
      </c>
      <c r="G1340" s="170">
        <v>0</v>
      </c>
      <c r="H1340" s="170"/>
    </row>
    <row r="1341" spans="1:8" ht="27.6" x14ac:dyDescent="0.3">
      <c r="A1341" s="333"/>
      <c r="B1341" s="333"/>
      <c r="C1341" s="337"/>
      <c r="D1341" s="338"/>
      <c r="E1341" s="163" t="s">
        <v>18</v>
      </c>
      <c r="F1341" s="170">
        <v>0</v>
      </c>
      <c r="G1341" s="170">
        <v>0</v>
      </c>
      <c r="H1341" s="170"/>
    </row>
    <row r="1342" spans="1:8" x14ac:dyDescent="0.3">
      <c r="A1342" s="333"/>
      <c r="B1342" s="333"/>
      <c r="C1342" s="337"/>
      <c r="D1342" s="338"/>
      <c r="E1342" s="167" t="s">
        <v>15</v>
      </c>
      <c r="F1342" s="170">
        <v>0</v>
      </c>
      <c r="G1342" s="170">
        <v>0</v>
      </c>
      <c r="H1342" s="170"/>
    </row>
    <row r="1343" spans="1:8" x14ac:dyDescent="0.3">
      <c r="A1343" s="333"/>
      <c r="B1343" s="333"/>
      <c r="C1343" s="337"/>
      <c r="D1343" s="338"/>
      <c r="E1343" s="163" t="s">
        <v>19</v>
      </c>
      <c r="F1343" s="170">
        <v>0</v>
      </c>
      <c r="G1343" s="170">
        <v>0</v>
      </c>
      <c r="H1343" s="170"/>
    </row>
    <row r="1344" spans="1:8" x14ac:dyDescent="0.3">
      <c r="A1344" s="333"/>
      <c r="B1344" s="333"/>
      <c r="C1344" s="337"/>
      <c r="D1344" s="338"/>
      <c r="E1344" s="167" t="s">
        <v>15</v>
      </c>
      <c r="F1344" s="170">
        <v>0</v>
      </c>
      <c r="G1344" s="170">
        <v>0</v>
      </c>
      <c r="H1344" s="170"/>
    </row>
    <row r="1345" spans="1:8" ht="27.6" x14ac:dyDescent="0.3">
      <c r="A1345" s="333"/>
      <c r="B1345" s="333"/>
      <c r="C1345" s="337"/>
      <c r="D1345" s="338"/>
      <c r="E1345" s="163" t="s">
        <v>21</v>
      </c>
      <c r="F1345" s="170">
        <f>F1335+F1337+F1339+F1341+F1343</f>
        <v>315298.60000000003</v>
      </c>
      <c r="G1345" s="170">
        <f>G1335+G1337+G1339+G1341+G1343</f>
        <v>0</v>
      </c>
      <c r="H1345" s="170"/>
    </row>
    <row r="1346" spans="1:8" x14ac:dyDescent="0.3">
      <c r="A1346" s="333"/>
      <c r="B1346" s="333"/>
      <c r="C1346" s="337"/>
      <c r="D1346" s="338"/>
      <c r="E1346" s="167" t="s">
        <v>15</v>
      </c>
      <c r="F1346" s="170">
        <f>F1336+F1338+F1340+F1342+F1344</f>
        <v>45000</v>
      </c>
      <c r="G1346" s="170">
        <f>G1336+G1338+G1340+G1342+G1344</f>
        <v>0</v>
      </c>
      <c r="H1346" s="170"/>
    </row>
    <row r="1347" spans="1:8" ht="16.5" customHeight="1" x14ac:dyDescent="0.3">
      <c r="A1347" s="333"/>
      <c r="B1347" s="333"/>
      <c r="C1347" s="337"/>
      <c r="D1347" s="338" t="s">
        <v>204</v>
      </c>
      <c r="E1347" s="163" t="s">
        <v>14</v>
      </c>
      <c r="F1347" s="170">
        <v>0</v>
      </c>
      <c r="G1347" s="170">
        <v>0</v>
      </c>
      <c r="H1347" s="170"/>
    </row>
    <row r="1348" spans="1:8" x14ac:dyDescent="0.3">
      <c r="A1348" s="333"/>
      <c r="B1348" s="333"/>
      <c r="C1348" s="337"/>
      <c r="D1348" s="338"/>
      <c r="E1348" s="167" t="s">
        <v>15</v>
      </c>
      <c r="F1348" s="170">
        <v>0</v>
      </c>
      <c r="G1348" s="170">
        <v>0</v>
      </c>
      <c r="H1348" s="170"/>
    </row>
    <row r="1349" spans="1:8" x14ac:dyDescent="0.3">
      <c r="A1349" s="333"/>
      <c r="B1349" s="333"/>
      <c r="C1349" s="337"/>
      <c r="D1349" s="338"/>
      <c r="E1349" s="163" t="s">
        <v>16</v>
      </c>
      <c r="F1349" s="170">
        <v>0</v>
      </c>
      <c r="G1349" s="170">
        <v>0</v>
      </c>
      <c r="H1349" s="170"/>
    </row>
    <row r="1350" spans="1:8" x14ac:dyDescent="0.3">
      <c r="A1350" s="333"/>
      <c r="B1350" s="333"/>
      <c r="C1350" s="337"/>
      <c r="D1350" s="338"/>
      <c r="E1350" s="167" t="s">
        <v>15</v>
      </c>
      <c r="F1350" s="170">
        <v>0</v>
      </c>
      <c r="G1350" s="170">
        <v>0</v>
      </c>
      <c r="H1350" s="170"/>
    </row>
    <row r="1351" spans="1:8" x14ac:dyDescent="0.3">
      <c r="A1351" s="333"/>
      <c r="B1351" s="333"/>
      <c r="C1351" s="337"/>
      <c r="D1351" s="338"/>
      <c r="E1351" s="163" t="s">
        <v>17</v>
      </c>
      <c r="F1351" s="170">
        <v>0</v>
      </c>
      <c r="G1351" s="170">
        <v>0</v>
      </c>
      <c r="H1351" s="170"/>
    </row>
    <row r="1352" spans="1:8" x14ac:dyDescent="0.3">
      <c r="A1352" s="333"/>
      <c r="B1352" s="333"/>
      <c r="C1352" s="337"/>
      <c r="D1352" s="338"/>
      <c r="E1352" s="167" t="s">
        <v>15</v>
      </c>
      <c r="F1352" s="170">
        <v>0</v>
      </c>
      <c r="G1352" s="170">
        <v>0</v>
      </c>
      <c r="H1352" s="170"/>
    </row>
    <row r="1353" spans="1:8" ht="27.6" x14ac:dyDescent="0.3">
      <c r="A1353" s="333"/>
      <c r="B1353" s="333"/>
      <c r="C1353" s="337"/>
      <c r="D1353" s="338"/>
      <c r="E1353" s="163" t="s">
        <v>18</v>
      </c>
      <c r="F1353" s="170">
        <v>0</v>
      </c>
      <c r="G1353" s="170">
        <v>0</v>
      </c>
      <c r="H1353" s="170"/>
    </row>
    <row r="1354" spans="1:8" x14ac:dyDescent="0.3">
      <c r="A1354" s="333"/>
      <c r="B1354" s="333"/>
      <c r="C1354" s="337"/>
      <c r="D1354" s="338"/>
      <c r="E1354" s="167" t="s">
        <v>15</v>
      </c>
      <c r="F1354" s="170">
        <v>0</v>
      </c>
      <c r="G1354" s="170">
        <v>0</v>
      </c>
      <c r="H1354" s="170"/>
    </row>
    <row r="1355" spans="1:8" ht="78" x14ac:dyDescent="0.3">
      <c r="A1355" s="333"/>
      <c r="B1355" s="333"/>
      <c r="C1355" s="337"/>
      <c r="D1355" s="338"/>
      <c r="E1355" s="163" t="s">
        <v>19</v>
      </c>
      <c r="F1355" s="170">
        <v>6732732.5</v>
      </c>
      <c r="G1355" s="170">
        <v>0</v>
      </c>
      <c r="H1355" s="170" t="s">
        <v>205</v>
      </c>
    </row>
    <row r="1356" spans="1:8" x14ac:dyDescent="0.3">
      <c r="A1356" s="333"/>
      <c r="B1356" s="333"/>
      <c r="C1356" s="337"/>
      <c r="D1356" s="338"/>
      <c r="E1356" s="167" t="s">
        <v>15</v>
      </c>
      <c r="F1356" s="170">
        <v>783852.5</v>
      </c>
      <c r="G1356" s="170">
        <v>0</v>
      </c>
      <c r="H1356" s="170"/>
    </row>
    <row r="1357" spans="1:8" ht="27.6" x14ac:dyDescent="0.3">
      <c r="A1357" s="333"/>
      <c r="B1357" s="333"/>
      <c r="C1357" s="337"/>
      <c r="D1357" s="338"/>
      <c r="E1357" s="163" t="s">
        <v>21</v>
      </c>
      <c r="F1357" s="170">
        <f>F1347+F1349+F1351+F1353+F1355</f>
        <v>6732732.5</v>
      </c>
      <c r="G1357" s="170">
        <f>G1347+G1349+G1351+G1353+G1355</f>
        <v>0</v>
      </c>
      <c r="H1357" s="170"/>
    </row>
    <row r="1358" spans="1:8" x14ac:dyDescent="0.3">
      <c r="A1358" s="333"/>
      <c r="B1358" s="333"/>
      <c r="C1358" s="337"/>
      <c r="D1358" s="338"/>
      <c r="E1358" s="167" t="s">
        <v>15</v>
      </c>
      <c r="F1358" s="170">
        <f>F1348+F1350+F1352+F1354+F1356</f>
        <v>783852.5</v>
      </c>
      <c r="G1358" s="170">
        <f>G1348+G1350+G1352+G1354+G1356</f>
        <v>0</v>
      </c>
      <c r="H1358" s="170"/>
    </row>
    <row r="1359" spans="1:8" ht="16.5" customHeight="1" x14ac:dyDescent="0.3">
      <c r="A1359" s="333"/>
      <c r="B1359" s="333"/>
      <c r="C1359" s="337" t="s">
        <v>206</v>
      </c>
      <c r="D1359" s="338" t="s">
        <v>207</v>
      </c>
      <c r="E1359" s="163" t="s">
        <v>14</v>
      </c>
      <c r="F1359" s="170">
        <v>235900.79999999999</v>
      </c>
      <c r="G1359" s="170">
        <v>0</v>
      </c>
      <c r="H1359" s="170"/>
    </row>
    <row r="1360" spans="1:8" x14ac:dyDescent="0.3">
      <c r="A1360" s="333"/>
      <c r="B1360" s="333"/>
      <c r="C1360" s="337"/>
      <c r="D1360" s="338"/>
      <c r="E1360" s="167" t="s">
        <v>15</v>
      </c>
      <c r="F1360" s="170">
        <v>44363.1</v>
      </c>
      <c r="G1360" s="170">
        <v>0</v>
      </c>
      <c r="H1360" s="170"/>
    </row>
    <row r="1361" spans="1:8" x14ac:dyDescent="0.3">
      <c r="A1361" s="333"/>
      <c r="B1361" s="333"/>
      <c r="C1361" s="337"/>
      <c r="D1361" s="338"/>
      <c r="E1361" s="163" t="s">
        <v>16</v>
      </c>
      <c r="F1361" s="170">
        <v>9456.5</v>
      </c>
      <c r="G1361" s="170">
        <v>0</v>
      </c>
      <c r="H1361" s="170"/>
    </row>
    <row r="1362" spans="1:8" x14ac:dyDescent="0.3">
      <c r="A1362" s="333"/>
      <c r="B1362" s="333"/>
      <c r="C1362" s="337"/>
      <c r="D1362" s="338"/>
      <c r="E1362" s="167" t="s">
        <v>15</v>
      </c>
      <c r="F1362" s="170">
        <v>905.4</v>
      </c>
      <c r="G1362" s="170">
        <v>0</v>
      </c>
      <c r="H1362" s="170"/>
    </row>
    <row r="1363" spans="1:8" x14ac:dyDescent="0.3">
      <c r="A1363" s="333"/>
      <c r="B1363" s="333"/>
      <c r="C1363" s="337"/>
      <c r="D1363" s="338"/>
      <c r="E1363" s="163" t="s">
        <v>17</v>
      </c>
      <c r="F1363" s="170">
        <v>0</v>
      </c>
      <c r="G1363" s="170">
        <v>0</v>
      </c>
      <c r="H1363" s="170"/>
    </row>
    <row r="1364" spans="1:8" x14ac:dyDescent="0.3">
      <c r="A1364" s="333"/>
      <c r="B1364" s="333"/>
      <c r="C1364" s="337"/>
      <c r="D1364" s="338"/>
      <c r="E1364" s="167" t="s">
        <v>15</v>
      </c>
      <c r="F1364" s="170">
        <v>0</v>
      </c>
      <c r="G1364" s="170">
        <v>0</v>
      </c>
      <c r="H1364" s="170"/>
    </row>
    <row r="1365" spans="1:8" ht="27.6" x14ac:dyDescent="0.3">
      <c r="A1365" s="333"/>
      <c r="B1365" s="333"/>
      <c r="C1365" s="337"/>
      <c r="D1365" s="338"/>
      <c r="E1365" s="163" t="s">
        <v>18</v>
      </c>
      <c r="F1365" s="170">
        <v>0</v>
      </c>
      <c r="G1365" s="170">
        <v>0</v>
      </c>
      <c r="H1365" s="170"/>
    </row>
    <row r="1366" spans="1:8" x14ac:dyDescent="0.3">
      <c r="A1366" s="333"/>
      <c r="B1366" s="333"/>
      <c r="C1366" s="337"/>
      <c r="D1366" s="338"/>
      <c r="E1366" s="167" t="s">
        <v>15</v>
      </c>
      <c r="F1366" s="170">
        <v>0</v>
      </c>
      <c r="G1366" s="170">
        <v>0</v>
      </c>
      <c r="H1366" s="170"/>
    </row>
    <row r="1367" spans="1:8" x14ac:dyDescent="0.3">
      <c r="A1367" s="333"/>
      <c r="B1367" s="333"/>
      <c r="C1367" s="337"/>
      <c r="D1367" s="338"/>
      <c r="E1367" s="163" t="s">
        <v>19</v>
      </c>
      <c r="F1367" s="170">
        <v>0</v>
      </c>
      <c r="G1367" s="170">
        <v>0</v>
      </c>
      <c r="H1367" s="170"/>
    </row>
    <row r="1368" spans="1:8" x14ac:dyDescent="0.3">
      <c r="A1368" s="333"/>
      <c r="B1368" s="333"/>
      <c r="C1368" s="337"/>
      <c r="D1368" s="338"/>
      <c r="E1368" s="167" t="s">
        <v>15</v>
      </c>
      <c r="F1368" s="170">
        <v>0</v>
      </c>
      <c r="G1368" s="170">
        <v>0</v>
      </c>
      <c r="H1368" s="170"/>
    </row>
    <row r="1369" spans="1:8" ht="27.6" x14ac:dyDescent="0.3">
      <c r="A1369" s="333"/>
      <c r="B1369" s="333"/>
      <c r="C1369" s="337"/>
      <c r="D1369" s="338"/>
      <c r="E1369" s="163" t="s">
        <v>21</v>
      </c>
      <c r="F1369" s="170">
        <f>F1359+F1361+F1363+F1365+F1367</f>
        <v>245357.3</v>
      </c>
      <c r="G1369" s="170">
        <f>G1359+G1361+G1363+G1365+G1367</f>
        <v>0</v>
      </c>
      <c r="H1369" s="170"/>
    </row>
    <row r="1370" spans="1:8" x14ac:dyDescent="0.3">
      <c r="A1370" s="333"/>
      <c r="B1370" s="333"/>
      <c r="C1370" s="337"/>
      <c r="D1370" s="338"/>
      <c r="E1370" s="167" t="s">
        <v>15</v>
      </c>
      <c r="F1370" s="170">
        <f>F1360+F1362+F1364+F1366+F1368</f>
        <v>45268.5</v>
      </c>
      <c r="G1370" s="170">
        <f>G1360+G1362+G1364+G1366+G1368</f>
        <v>0</v>
      </c>
      <c r="H1370" s="170"/>
    </row>
    <row r="1371" spans="1:8" x14ac:dyDescent="0.3">
      <c r="A1371" s="333"/>
      <c r="B1371" s="333"/>
      <c r="C1371" s="43"/>
      <c r="D1371" s="18"/>
      <c r="E1371" s="163" t="s">
        <v>14</v>
      </c>
      <c r="F1371" s="170">
        <f t="shared" ref="F1371:G1382" si="37">F1335+F1347+F1359</f>
        <v>541741</v>
      </c>
      <c r="G1371" s="170">
        <f t="shared" si="37"/>
        <v>0</v>
      </c>
      <c r="H1371" s="170"/>
    </row>
    <row r="1372" spans="1:8" x14ac:dyDescent="0.3">
      <c r="A1372" s="333"/>
      <c r="B1372" s="333"/>
      <c r="C1372" s="43"/>
      <c r="D1372" s="18"/>
      <c r="E1372" s="167" t="s">
        <v>15</v>
      </c>
      <c r="F1372" s="170">
        <f t="shared" si="37"/>
        <v>88463.1</v>
      </c>
      <c r="G1372" s="170">
        <f t="shared" si="37"/>
        <v>0</v>
      </c>
      <c r="H1372" s="170"/>
    </row>
    <row r="1373" spans="1:8" x14ac:dyDescent="0.3">
      <c r="A1373" s="333"/>
      <c r="B1373" s="333"/>
      <c r="C1373" s="43"/>
      <c r="D1373" s="18"/>
      <c r="E1373" s="163" t="s">
        <v>16</v>
      </c>
      <c r="F1373" s="170">
        <f t="shared" si="37"/>
        <v>18914.900000000001</v>
      </c>
      <c r="G1373" s="170">
        <f t="shared" si="37"/>
        <v>0</v>
      </c>
      <c r="H1373" s="170"/>
    </row>
    <row r="1374" spans="1:8" x14ac:dyDescent="0.3">
      <c r="A1374" s="333"/>
      <c r="B1374" s="333"/>
      <c r="C1374" s="43"/>
      <c r="D1374" s="18"/>
      <c r="E1374" s="167" t="s">
        <v>15</v>
      </c>
      <c r="F1374" s="170">
        <f t="shared" si="37"/>
        <v>1805.4</v>
      </c>
      <c r="G1374" s="170">
        <f t="shared" si="37"/>
        <v>0</v>
      </c>
      <c r="H1374" s="170"/>
    </row>
    <row r="1375" spans="1:8" x14ac:dyDescent="0.3">
      <c r="A1375" s="333"/>
      <c r="B1375" s="333"/>
      <c r="C1375" s="43"/>
      <c r="D1375" s="18"/>
      <c r="E1375" s="163" t="s">
        <v>17</v>
      </c>
      <c r="F1375" s="170">
        <f t="shared" si="37"/>
        <v>0</v>
      </c>
      <c r="G1375" s="170">
        <f t="shared" si="37"/>
        <v>0</v>
      </c>
      <c r="H1375" s="170"/>
    </row>
    <row r="1376" spans="1:8" x14ac:dyDescent="0.3">
      <c r="A1376" s="333"/>
      <c r="B1376" s="333"/>
      <c r="C1376" s="43"/>
      <c r="D1376" s="18"/>
      <c r="E1376" s="167" t="s">
        <v>15</v>
      </c>
      <c r="F1376" s="170">
        <f t="shared" si="37"/>
        <v>0</v>
      </c>
      <c r="G1376" s="170">
        <f t="shared" si="37"/>
        <v>0</v>
      </c>
      <c r="H1376" s="170"/>
    </row>
    <row r="1377" spans="1:8" ht="27.6" x14ac:dyDescent="0.3">
      <c r="A1377" s="333"/>
      <c r="B1377" s="333"/>
      <c r="C1377" s="43"/>
      <c r="D1377" s="18"/>
      <c r="E1377" s="163" t="s">
        <v>18</v>
      </c>
      <c r="F1377" s="170">
        <f t="shared" si="37"/>
        <v>0</v>
      </c>
      <c r="G1377" s="170">
        <f t="shared" si="37"/>
        <v>0</v>
      </c>
      <c r="H1377" s="170"/>
    </row>
    <row r="1378" spans="1:8" x14ac:dyDescent="0.3">
      <c r="A1378" s="333"/>
      <c r="B1378" s="333"/>
      <c r="C1378" s="43"/>
      <c r="D1378" s="18"/>
      <c r="E1378" s="167" t="s">
        <v>15</v>
      </c>
      <c r="F1378" s="170">
        <f t="shared" si="37"/>
        <v>0</v>
      </c>
      <c r="G1378" s="170">
        <f t="shared" si="37"/>
        <v>0</v>
      </c>
      <c r="H1378" s="170"/>
    </row>
    <row r="1379" spans="1:8" x14ac:dyDescent="0.3">
      <c r="A1379" s="333"/>
      <c r="B1379" s="333"/>
      <c r="C1379" s="43"/>
      <c r="D1379" s="18"/>
      <c r="E1379" s="163" t="s">
        <v>19</v>
      </c>
      <c r="F1379" s="170">
        <f t="shared" si="37"/>
        <v>6732732.5</v>
      </c>
      <c r="G1379" s="170">
        <f t="shared" si="37"/>
        <v>0</v>
      </c>
      <c r="H1379" s="170"/>
    </row>
    <row r="1380" spans="1:8" x14ac:dyDescent="0.3">
      <c r="A1380" s="333"/>
      <c r="B1380" s="333"/>
      <c r="C1380" s="43"/>
      <c r="D1380" s="18"/>
      <c r="E1380" s="167" t="s">
        <v>15</v>
      </c>
      <c r="F1380" s="170">
        <f t="shared" si="37"/>
        <v>783852.5</v>
      </c>
      <c r="G1380" s="170">
        <f t="shared" si="37"/>
        <v>0</v>
      </c>
      <c r="H1380" s="170"/>
    </row>
    <row r="1381" spans="1:8" ht="27.6" x14ac:dyDescent="0.3">
      <c r="A1381" s="333"/>
      <c r="B1381" s="333"/>
      <c r="C1381" s="43"/>
      <c r="D1381" s="18"/>
      <c r="E1381" s="163" t="s">
        <v>21</v>
      </c>
      <c r="F1381" s="170">
        <f t="shared" si="37"/>
        <v>7293388.3999999994</v>
      </c>
      <c r="G1381" s="170">
        <f t="shared" si="37"/>
        <v>0</v>
      </c>
      <c r="H1381" s="170"/>
    </row>
    <row r="1382" spans="1:8" x14ac:dyDescent="0.3">
      <c r="A1382" s="333"/>
      <c r="B1382" s="333"/>
      <c r="C1382" s="43"/>
      <c r="D1382" s="18"/>
      <c r="E1382" s="167" t="s">
        <v>15</v>
      </c>
      <c r="F1382" s="170">
        <f t="shared" si="37"/>
        <v>874121</v>
      </c>
      <c r="G1382" s="170">
        <f t="shared" si="37"/>
        <v>0</v>
      </c>
      <c r="H1382" s="170"/>
    </row>
    <row r="1383" spans="1:8" ht="16.5" customHeight="1" x14ac:dyDescent="0.3">
      <c r="A1383" s="339" t="s">
        <v>208</v>
      </c>
      <c r="B1383" s="333" t="s">
        <v>209</v>
      </c>
      <c r="C1383" s="337" t="s">
        <v>210</v>
      </c>
      <c r="D1383" s="338" t="s">
        <v>211</v>
      </c>
      <c r="E1383" s="163" t="s">
        <v>14</v>
      </c>
      <c r="F1383" s="170">
        <v>294000</v>
      </c>
      <c r="G1383" s="170">
        <v>0</v>
      </c>
      <c r="H1383" s="170"/>
    </row>
    <row r="1384" spans="1:8" x14ac:dyDescent="0.3">
      <c r="A1384" s="339"/>
      <c r="B1384" s="339"/>
      <c r="C1384" s="337"/>
      <c r="D1384" s="338"/>
      <c r="E1384" s="167" t="s">
        <v>15</v>
      </c>
      <c r="F1384" s="170">
        <v>49000</v>
      </c>
      <c r="G1384" s="170">
        <v>0</v>
      </c>
      <c r="H1384" s="170"/>
    </row>
    <row r="1385" spans="1:8" x14ac:dyDescent="0.3">
      <c r="A1385" s="339"/>
      <c r="B1385" s="339"/>
      <c r="C1385" s="337"/>
      <c r="D1385" s="338"/>
      <c r="E1385" s="163" t="s">
        <v>16</v>
      </c>
      <c r="F1385" s="170">
        <v>6000</v>
      </c>
      <c r="G1385" s="170">
        <v>0</v>
      </c>
      <c r="H1385" s="170"/>
    </row>
    <row r="1386" spans="1:8" x14ac:dyDescent="0.3">
      <c r="A1386" s="339"/>
      <c r="B1386" s="339"/>
      <c r="C1386" s="337"/>
      <c r="D1386" s="338"/>
      <c r="E1386" s="167" t="s">
        <v>15</v>
      </c>
      <c r="F1386" s="170">
        <v>1000</v>
      </c>
      <c r="G1386" s="170">
        <v>0</v>
      </c>
      <c r="H1386" s="170"/>
    </row>
    <row r="1387" spans="1:8" x14ac:dyDescent="0.3">
      <c r="A1387" s="339"/>
      <c r="B1387" s="339"/>
      <c r="C1387" s="337"/>
      <c r="D1387" s="338"/>
      <c r="E1387" s="163" t="s">
        <v>17</v>
      </c>
      <c r="F1387" s="170">
        <v>0</v>
      </c>
      <c r="G1387" s="170">
        <v>0</v>
      </c>
      <c r="H1387" s="170"/>
    </row>
    <row r="1388" spans="1:8" x14ac:dyDescent="0.3">
      <c r="A1388" s="339"/>
      <c r="B1388" s="339"/>
      <c r="C1388" s="337"/>
      <c r="D1388" s="338"/>
      <c r="E1388" s="167" t="s">
        <v>15</v>
      </c>
      <c r="F1388" s="170">
        <v>0</v>
      </c>
      <c r="G1388" s="170">
        <v>0</v>
      </c>
      <c r="H1388" s="170"/>
    </row>
    <row r="1389" spans="1:8" ht="27.6" x14ac:dyDescent="0.3">
      <c r="A1389" s="339"/>
      <c r="B1389" s="339"/>
      <c r="C1389" s="337"/>
      <c r="D1389" s="338"/>
      <c r="E1389" s="163" t="s">
        <v>18</v>
      </c>
      <c r="F1389" s="170">
        <v>0</v>
      </c>
      <c r="G1389" s="170">
        <v>0</v>
      </c>
      <c r="H1389" s="170"/>
    </row>
    <row r="1390" spans="1:8" x14ac:dyDescent="0.3">
      <c r="A1390" s="339"/>
      <c r="B1390" s="339"/>
      <c r="C1390" s="337"/>
      <c r="D1390" s="338"/>
      <c r="E1390" s="167" t="s">
        <v>15</v>
      </c>
      <c r="F1390" s="170">
        <v>0</v>
      </c>
      <c r="G1390" s="170">
        <v>0</v>
      </c>
      <c r="H1390" s="170"/>
    </row>
    <row r="1391" spans="1:8" x14ac:dyDescent="0.3">
      <c r="A1391" s="339"/>
      <c r="B1391" s="339"/>
      <c r="C1391" s="337"/>
      <c r="D1391" s="338"/>
      <c r="E1391" s="163" t="s">
        <v>19</v>
      </c>
      <c r="F1391" s="170">
        <v>150000</v>
      </c>
      <c r="G1391" s="170">
        <v>0</v>
      </c>
      <c r="H1391" s="170"/>
    </row>
    <row r="1392" spans="1:8" x14ac:dyDescent="0.3">
      <c r="A1392" s="339"/>
      <c r="B1392" s="339"/>
      <c r="C1392" s="337"/>
      <c r="D1392" s="338"/>
      <c r="E1392" s="167" t="s">
        <v>15</v>
      </c>
      <c r="F1392" s="170">
        <v>25000</v>
      </c>
      <c r="G1392" s="170">
        <v>0</v>
      </c>
      <c r="H1392" s="170"/>
    </row>
    <row r="1393" spans="1:8" ht="27.6" x14ac:dyDescent="0.3">
      <c r="A1393" s="339"/>
      <c r="B1393" s="339"/>
      <c r="C1393" s="337"/>
      <c r="D1393" s="338"/>
      <c r="E1393" s="163" t="s">
        <v>21</v>
      </c>
      <c r="F1393" s="170">
        <f>F1383+F1385+F1387+F1389+F1391</f>
        <v>450000</v>
      </c>
      <c r="G1393" s="170">
        <f>G1383+G1385+G1387+G1389+G1391</f>
        <v>0</v>
      </c>
      <c r="H1393" s="170"/>
    </row>
    <row r="1394" spans="1:8" x14ac:dyDescent="0.3">
      <c r="A1394" s="339"/>
      <c r="B1394" s="339"/>
      <c r="C1394" s="337"/>
      <c r="D1394" s="338"/>
      <c r="E1394" s="167" t="s">
        <v>15</v>
      </c>
      <c r="F1394" s="170">
        <f>F1384+F1386+F1388+F1390+F1392</f>
        <v>75000</v>
      </c>
      <c r="G1394" s="170">
        <f>G1384+G1386+G1388+G1390+G1392</f>
        <v>0</v>
      </c>
      <c r="H1394" s="170"/>
    </row>
    <row r="1395" spans="1:8" x14ac:dyDescent="0.3">
      <c r="A1395" s="339"/>
      <c r="B1395" s="339"/>
      <c r="C1395" s="43"/>
      <c r="D1395" s="18"/>
      <c r="E1395" s="163" t="s">
        <v>14</v>
      </c>
      <c r="F1395" s="170">
        <f t="shared" ref="F1395:G1406" si="38">F1383</f>
        <v>294000</v>
      </c>
      <c r="G1395" s="170">
        <f t="shared" si="38"/>
        <v>0</v>
      </c>
      <c r="H1395" s="170"/>
    </row>
    <row r="1396" spans="1:8" x14ac:dyDescent="0.3">
      <c r="A1396" s="339"/>
      <c r="B1396" s="339"/>
      <c r="C1396" s="43"/>
      <c r="D1396" s="18"/>
      <c r="E1396" s="167" t="s">
        <v>15</v>
      </c>
      <c r="F1396" s="170">
        <f t="shared" si="38"/>
        <v>49000</v>
      </c>
      <c r="G1396" s="170">
        <f t="shared" si="38"/>
        <v>0</v>
      </c>
      <c r="H1396" s="170"/>
    </row>
    <row r="1397" spans="1:8" x14ac:dyDescent="0.3">
      <c r="A1397" s="339"/>
      <c r="B1397" s="339"/>
      <c r="C1397" s="43"/>
      <c r="D1397" s="18"/>
      <c r="E1397" s="163" t="s">
        <v>16</v>
      </c>
      <c r="F1397" s="170">
        <f t="shared" si="38"/>
        <v>6000</v>
      </c>
      <c r="G1397" s="170">
        <f t="shared" si="38"/>
        <v>0</v>
      </c>
      <c r="H1397" s="170"/>
    </row>
    <row r="1398" spans="1:8" x14ac:dyDescent="0.3">
      <c r="A1398" s="339"/>
      <c r="B1398" s="339"/>
      <c r="C1398" s="43"/>
      <c r="D1398" s="18"/>
      <c r="E1398" s="167" t="s">
        <v>15</v>
      </c>
      <c r="F1398" s="170">
        <f t="shared" si="38"/>
        <v>1000</v>
      </c>
      <c r="G1398" s="170">
        <f t="shared" si="38"/>
        <v>0</v>
      </c>
      <c r="H1398" s="170"/>
    </row>
    <row r="1399" spans="1:8" x14ac:dyDescent="0.3">
      <c r="A1399" s="339"/>
      <c r="B1399" s="339"/>
      <c r="C1399" s="43"/>
      <c r="D1399" s="18"/>
      <c r="E1399" s="163" t="s">
        <v>17</v>
      </c>
      <c r="F1399" s="170">
        <f t="shared" si="38"/>
        <v>0</v>
      </c>
      <c r="G1399" s="170">
        <f t="shared" si="38"/>
        <v>0</v>
      </c>
      <c r="H1399" s="170"/>
    </row>
    <row r="1400" spans="1:8" x14ac:dyDescent="0.3">
      <c r="A1400" s="339"/>
      <c r="B1400" s="339"/>
      <c r="C1400" s="43"/>
      <c r="D1400" s="18"/>
      <c r="E1400" s="167" t="s">
        <v>15</v>
      </c>
      <c r="F1400" s="170">
        <f t="shared" si="38"/>
        <v>0</v>
      </c>
      <c r="G1400" s="170">
        <f t="shared" si="38"/>
        <v>0</v>
      </c>
      <c r="H1400" s="170"/>
    </row>
    <row r="1401" spans="1:8" ht="27.6" x14ac:dyDescent="0.3">
      <c r="A1401" s="339"/>
      <c r="B1401" s="339"/>
      <c r="C1401" s="43"/>
      <c r="D1401" s="18"/>
      <c r="E1401" s="163" t="s">
        <v>18</v>
      </c>
      <c r="F1401" s="170">
        <f t="shared" si="38"/>
        <v>0</v>
      </c>
      <c r="G1401" s="170">
        <f t="shared" si="38"/>
        <v>0</v>
      </c>
      <c r="H1401" s="170"/>
    </row>
    <row r="1402" spans="1:8" x14ac:dyDescent="0.3">
      <c r="A1402" s="339"/>
      <c r="B1402" s="339"/>
      <c r="C1402" s="43"/>
      <c r="D1402" s="18"/>
      <c r="E1402" s="167" t="s">
        <v>15</v>
      </c>
      <c r="F1402" s="170">
        <f t="shared" si="38"/>
        <v>0</v>
      </c>
      <c r="G1402" s="170">
        <f t="shared" si="38"/>
        <v>0</v>
      </c>
      <c r="H1402" s="170"/>
    </row>
    <row r="1403" spans="1:8" x14ac:dyDescent="0.3">
      <c r="A1403" s="339"/>
      <c r="B1403" s="339"/>
      <c r="C1403" s="43"/>
      <c r="D1403" s="18"/>
      <c r="E1403" s="163" t="s">
        <v>19</v>
      </c>
      <c r="F1403" s="170">
        <f t="shared" si="38"/>
        <v>150000</v>
      </c>
      <c r="G1403" s="170">
        <f t="shared" si="38"/>
        <v>0</v>
      </c>
      <c r="H1403" s="170"/>
    </row>
    <row r="1404" spans="1:8" x14ac:dyDescent="0.3">
      <c r="A1404" s="339"/>
      <c r="B1404" s="339"/>
      <c r="C1404" s="43"/>
      <c r="D1404" s="18"/>
      <c r="E1404" s="167" t="s">
        <v>15</v>
      </c>
      <c r="F1404" s="170">
        <f t="shared" si="38"/>
        <v>25000</v>
      </c>
      <c r="G1404" s="170">
        <f t="shared" si="38"/>
        <v>0</v>
      </c>
      <c r="H1404" s="170"/>
    </row>
    <row r="1405" spans="1:8" ht="27.6" x14ac:dyDescent="0.3">
      <c r="A1405" s="339"/>
      <c r="B1405" s="339"/>
      <c r="C1405" s="43"/>
      <c r="D1405" s="18"/>
      <c r="E1405" s="163" t="s">
        <v>21</v>
      </c>
      <c r="F1405" s="170">
        <f t="shared" si="38"/>
        <v>450000</v>
      </c>
      <c r="G1405" s="170">
        <f t="shared" si="38"/>
        <v>0</v>
      </c>
      <c r="H1405" s="170"/>
    </row>
    <row r="1406" spans="1:8" x14ac:dyDescent="0.3">
      <c r="A1406" s="339"/>
      <c r="B1406" s="339"/>
      <c r="C1406" s="43"/>
      <c r="D1406" s="18"/>
      <c r="E1406" s="167" t="s">
        <v>15</v>
      </c>
      <c r="F1406" s="170">
        <f t="shared" si="38"/>
        <v>75000</v>
      </c>
      <c r="G1406" s="170">
        <f t="shared" si="38"/>
        <v>0</v>
      </c>
      <c r="H1406" s="170"/>
    </row>
    <row r="1407" spans="1:8" x14ac:dyDescent="0.3">
      <c r="A1407" s="52"/>
      <c r="B1407" s="52"/>
      <c r="C1407" s="18"/>
      <c r="D1407" s="18"/>
      <c r="E1407" s="163" t="s">
        <v>14</v>
      </c>
      <c r="F1407" s="170">
        <f t="shared" ref="F1407:G1418" si="39">F1323+F1371+F1395</f>
        <v>837194.1</v>
      </c>
      <c r="G1407" s="173">
        <f t="shared" si="39"/>
        <v>2156</v>
      </c>
      <c r="H1407" s="170"/>
    </row>
    <row r="1408" spans="1:8" x14ac:dyDescent="0.3">
      <c r="A1408" s="52"/>
      <c r="B1408" s="52"/>
      <c r="C1408" s="18"/>
      <c r="D1408" s="18"/>
      <c r="E1408" s="167" t="s">
        <v>15</v>
      </c>
      <c r="F1408" s="170">
        <f t="shared" si="39"/>
        <v>137630.40000000002</v>
      </c>
      <c r="G1408" s="173">
        <f t="shared" si="39"/>
        <v>0</v>
      </c>
      <c r="H1408" s="170"/>
    </row>
    <row r="1409" spans="1:8" x14ac:dyDescent="0.3">
      <c r="A1409" s="52"/>
      <c r="B1409" s="52"/>
      <c r="C1409" s="18"/>
      <c r="D1409" s="18"/>
      <c r="E1409" s="163" t="s">
        <v>16</v>
      </c>
      <c r="F1409" s="170">
        <f t="shared" si="39"/>
        <v>25045.100000000002</v>
      </c>
      <c r="G1409" s="173">
        <f t="shared" si="39"/>
        <v>264</v>
      </c>
      <c r="H1409" s="170"/>
    </row>
    <row r="1410" spans="1:8" x14ac:dyDescent="0.3">
      <c r="A1410" s="52"/>
      <c r="B1410" s="52"/>
      <c r="C1410" s="18"/>
      <c r="D1410" s="18"/>
      <c r="E1410" s="167" t="s">
        <v>15</v>
      </c>
      <c r="F1410" s="170">
        <f t="shared" si="39"/>
        <v>2827.1000000000004</v>
      </c>
      <c r="G1410" s="173">
        <f t="shared" si="39"/>
        <v>44</v>
      </c>
      <c r="H1410" s="170"/>
    </row>
    <row r="1411" spans="1:8" x14ac:dyDescent="0.3">
      <c r="A1411" s="52"/>
      <c r="B1411" s="52"/>
      <c r="C1411" s="18"/>
      <c r="D1411" s="18"/>
      <c r="E1411" s="163" t="s">
        <v>17</v>
      </c>
      <c r="F1411" s="170">
        <f t="shared" si="39"/>
        <v>0</v>
      </c>
      <c r="G1411" s="173">
        <f t="shared" si="39"/>
        <v>0</v>
      </c>
      <c r="H1411" s="170"/>
    </row>
    <row r="1412" spans="1:8" x14ac:dyDescent="0.3">
      <c r="A1412" s="52"/>
      <c r="B1412" s="52"/>
      <c r="C1412" s="18"/>
      <c r="D1412" s="18"/>
      <c r="E1412" s="167" t="s">
        <v>15</v>
      </c>
      <c r="F1412" s="170">
        <f t="shared" si="39"/>
        <v>0</v>
      </c>
      <c r="G1412" s="173">
        <f t="shared" si="39"/>
        <v>0</v>
      </c>
      <c r="H1412" s="170"/>
    </row>
    <row r="1413" spans="1:8" ht="27.6" x14ac:dyDescent="0.3">
      <c r="A1413" s="52"/>
      <c r="B1413" s="52"/>
      <c r="C1413" s="18"/>
      <c r="D1413" s="18"/>
      <c r="E1413" s="163" t="s">
        <v>18</v>
      </c>
      <c r="F1413" s="170">
        <f t="shared" si="39"/>
        <v>0</v>
      </c>
      <c r="G1413" s="173">
        <f t="shared" si="39"/>
        <v>0</v>
      </c>
      <c r="H1413" s="170"/>
    </row>
    <row r="1414" spans="1:8" x14ac:dyDescent="0.3">
      <c r="A1414" s="52"/>
      <c r="B1414" s="52"/>
      <c r="C1414" s="18"/>
      <c r="D1414" s="18"/>
      <c r="E1414" s="167" t="s">
        <v>15</v>
      </c>
      <c r="F1414" s="170">
        <f t="shared" si="39"/>
        <v>0</v>
      </c>
      <c r="G1414" s="173">
        <f t="shared" si="39"/>
        <v>0</v>
      </c>
      <c r="H1414" s="170"/>
    </row>
    <row r="1415" spans="1:8" x14ac:dyDescent="0.3">
      <c r="A1415" s="52"/>
      <c r="B1415" s="52"/>
      <c r="C1415" s="18"/>
      <c r="D1415" s="18"/>
      <c r="E1415" s="163" t="s">
        <v>19</v>
      </c>
      <c r="F1415" s="170">
        <f t="shared" si="39"/>
        <v>6882732.5</v>
      </c>
      <c r="G1415" s="173">
        <f t="shared" si="39"/>
        <v>0</v>
      </c>
      <c r="H1415" s="170"/>
    </row>
    <row r="1416" spans="1:8" x14ac:dyDescent="0.3">
      <c r="A1416" s="52"/>
      <c r="B1416" s="52"/>
      <c r="C1416" s="18"/>
      <c r="D1416" s="18"/>
      <c r="E1416" s="167" t="s">
        <v>15</v>
      </c>
      <c r="F1416" s="170">
        <f t="shared" si="39"/>
        <v>808852.5</v>
      </c>
      <c r="G1416" s="173">
        <f t="shared" si="39"/>
        <v>0</v>
      </c>
      <c r="H1416" s="170"/>
    </row>
    <row r="1417" spans="1:8" ht="27.6" x14ac:dyDescent="0.3">
      <c r="A1417" s="52"/>
      <c r="B1417" s="52"/>
      <c r="C1417" s="18"/>
      <c r="D1417" s="18"/>
      <c r="E1417" s="163" t="s">
        <v>48</v>
      </c>
      <c r="F1417" s="170">
        <f t="shared" si="39"/>
        <v>7744971.6999999993</v>
      </c>
      <c r="G1417" s="173">
        <f t="shared" si="39"/>
        <v>2420</v>
      </c>
      <c r="H1417" s="170"/>
    </row>
    <row r="1418" spans="1:8" x14ac:dyDescent="0.3">
      <c r="A1418" s="52"/>
      <c r="B1418" s="52"/>
      <c r="C1418" s="18"/>
      <c r="D1418" s="18"/>
      <c r="E1418" s="167" t="s">
        <v>15</v>
      </c>
      <c r="F1418" s="170">
        <f t="shared" si="39"/>
        <v>949310</v>
      </c>
      <c r="G1418" s="173">
        <f t="shared" si="39"/>
        <v>44</v>
      </c>
      <c r="H1418" s="170"/>
    </row>
    <row r="1419" spans="1:8" ht="16.5" customHeight="1" x14ac:dyDescent="0.3">
      <c r="A1419" s="329" t="s">
        <v>212</v>
      </c>
      <c r="B1419" s="329"/>
      <c r="C1419" s="329"/>
      <c r="D1419" s="329"/>
      <c r="E1419" s="329"/>
      <c r="F1419" s="329"/>
      <c r="G1419" s="329"/>
      <c r="H1419" s="329"/>
    </row>
    <row r="1420" spans="1:8" ht="15.75" customHeight="1" x14ac:dyDescent="0.3">
      <c r="A1420" s="333" t="s">
        <v>213</v>
      </c>
      <c r="B1420" s="333" t="s">
        <v>214</v>
      </c>
      <c r="C1420" s="330" t="s">
        <v>215</v>
      </c>
      <c r="D1420" s="331" t="s">
        <v>216</v>
      </c>
      <c r="E1420" s="174" t="s">
        <v>14</v>
      </c>
      <c r="F1420" s="175">
        <v>39.247399999999999</v>
      </c>
      <c r="G1420" s="175">
        <v>3.4725999999999999</v>
      </c>
      <c r="H1420" s="334" t="s">
        <v>217</v>
      </c>
    </row>
    <row r="1421" spans="1:8" x14ac:dyDescent="0.3">
      <c r="A1421" s="333"/>
      <c r="B1421" s="333"/>
      <c r="C1421" s="330"/>
      <c r="D1421" s="331"/>
      <c r="E1421" s="176" t="s">
        <v>15</v>
      </c>
      <c r="F1421" s="177">
        <v>4.2946999999999997</v>
      </c>
      <c r="G1421" s="177">
        <v>2.8252999999999999</v>
      </c>
      <c r="H1421" s="334"/>
    </row>
    <row r="1422" spans="1:8" ht="15.75" customHeight="1" x14ac:dyDescent="0.3">
      <c r="A1422" s="333"/>
      <c r="B1422" s="333"/>
      <c r="C1422" s="330"/>
      <c r="D1422" s="331"/>
      <c r="E1422" s="178" t="s">
        <v>16</v>
      </c>
      <c r="F1422" s="177">
        <v>4.8507999999999996</v>
      </c>
      <c r="G1422" s="177">
        <v>3.4291999999999998</v>
      </c>
      <c r="H1422" s="335" t="s">
        <v>218</v>
      </c>
    </row>
    <row r="1423" spans="1:8" x14ac:dyDescent="0.3">
      <c r="A1423" s="333"/>
      <c r="B1423" s="333"/>
      <c r="C1423" s="330"/>
      <c r="D1423" s="331"/>
      <c r="E1423" s="176" t="s">
        <v>15</v>
      </c>
      <c r="F1423" s="177">
        <v>0.53080000000000005</v>
      </c>
      <c r="G1423" s="177">
        <v>0.84919999999999995</v>
      </c>
      <c r="H1423" s="335"/>
    </row>
    <row r="1424" spans="1:8" x14ac:dyDescent="0.3">
      <c r="A1424" s="333"/>
      <c r="B1424" s="333"/>
      <c r="C1424" s="330"/>
      <c r="D1424" s="331"/>
      <c r="E1424" s="178" t="s">
        <v>17</v>
      </c>
      <c r="F1424" s="177" t="s">
        <v>54</v>
      </c>
      <c r="G1424" s="177" t="s">
        <v>54</v>
      </c>
      <c r="H1424" s="179"/>
    </row>
    <row r="1425" spans="1:8" x14ac:dyDescent="0.3">
      <c r="A1425" s="333"/>
      <c r="B1425" s="333"/>
      <c r="C1425" s="330"/>
      <c r="D1425" s="331"/>
      <c r="E1425" s="176" t="s">
        <v>15</v>
      </c>
      <c r="F1425" s="177" t="s">
        <v>54</v>
      </c>
      <c r="G1425" s="177" t="s">
        <v>54</v>
      </c>
      <c r="H1425" s="179"/>
    </row>
    <row r="1426" spans="1:8" ht="27.6" x14ac:dyDescent="0.3">
      <c r="A1426" s="333"/>
      <c r="B1426" s="333"/>
      <c r="C1426" s="330"/>
      <c r="D1426" s="331"/>
      <c r="E1426" s="178" t="s">
        <v>18</v>
      </c>
      <c r="F1426" s="177" t="s">
        <v>54</v>
      </c>
      <c r="G1426" s="177" t="s">
        <v>54</v>
      </c>
      <c r="H1426" s="179"/>
    </row>
    <row r="1427" spans="1:8" x14ac:dyDescent="0.3">
      <c r="A1427" s="333"/>
      <c r="B1427" s="333"/>
      <c r="C1427" s="330"/>
      <c r="D1427" s="331"/>
      <c r="E1427" s="176" t="s">
        <v>15</v>
      </c>
      <c r="F1427" s="177" t="s">
        <v>54</v>
      </c>
      <c r="G1427" s="177" t="s">
        <v>54</v>
      </c>
      <c r="H1427" s="179"/>
    </row>
    <row r="1428" spans="1:8" x14ac:dyDescent="0.3">
      <c r="A1428" s="333"/>
      <c r="B1428" s="333"/>
      <c r="C1428" s="330"/>
      <c r="D1428" s="331"/>
      <c r="E1428" s="178" t="s">
        <v>19</v>
      </c>
      <c r="F1428" s="177" t="s">
        <v>54</v>
      </c>
      <c r="G1428" s="177" t="s">
        <v>54</v>
      </c>
      <c r="H1428" s="179"/>
    </row>
    <row r="1429" spans="1:8" x14ac:dyDescent="0.3">
      <c r="A1429" s="333"/>
      <c r="B1429" s="333"/>
      <c r="C1429" s="330"/>
      <c r="D1429" s="331"/>
      <c r="E1429" s="176" t="s">
        <v>15</v>
      </c>
      <c r="F1429" s="177" t="s">
        <v>54</v>
      </c>
      <c r="G1429" s="177" t="s">
        <v>54</v>
      </c>
      <c r="H1429" s="179"/>
    </row>
    <row r="1430" spans="1:8" x14ac:dyDescent="0.3">
      <c r="A1430" s="333"/>
      <c r="B1430" s="333"/>
      <c r="C1430" s="330"/>
      <c r="D1430" s="331"/>
      <c r="E1430" s="178" t="s">
        <v>20</v>
      </c>
      <c r="F1430" s="177">
        <v>44.098199999999999</v>
      </c>
      <c r="G1430" s="177">
        <v>6.9017999999999997</v>
      </c>
      <c r="H1430" s="179"/>
    </row>
    <row r="1431" spans="1:8" x14ac:dyDescent="0.3">
      <c r="A1431" s="333"/>
      <c r="B1431" s="333"/>
      <c r="C1431" s="330"/>
      <c r="D1431" s="331"/>
      <c r="E1431" s="180" t="s">
        <v>15</v>
      </c>
      <c r="F1431" s="181">
        <v>4.8254999999999999</v>
      </c>
      <c r="G1431" s="181">
        <v>3.6745000000000001</v>
      </c>
      <c r="H1431" s="182"/>
    </row>
    <row r="1432" spans="1:8" x14ac:dyDescent="0.3">
      <c r="A1432" s="333"/>
      <c r="B1432" s="333"/>
      <c r="C1432" s="15"/>
      <c r="D1432" s="16"/>
      <c r="E1432" s="5" t="s">
        <v>14</v>
      </c>
      <c r="F1432" s="183">
        <f t="shared" ref="F1432:G1443" si="40">F1420</f>
        <v>39.247399999999999</v>
      </c>
      <c r="G1432" s="183">
        <f t="shared" si="40"/>
        <v>3.4725999999999999</v>
      </c>
      <c r="H1432" s="7"/>
    </row>
    <row r="1433" spans="1:8" x14ac:dyDescent="0.3">
      <c r="A1433" s="333"/>
      <c r="B1433" s="333"/>
      <c r="C1433" s="18"/>
      <c r="D1433" s="19"/>
      <c r="E1433" s="8" t="s">
        <v>15</v>
      </c>
      <c r="F1433" s="184">
        <f t="shared" si="40"/>
        <v>4.2946999999999997</v>
      </c>
      <c r="G1433" s="184">
        <f t="shared" si="40"/>
        <v>2.8252999999999999</v>
      </c>
      <c r="H1433" s="10"/>
    </row>
    <row r="1434" spans="1:8" x14ac:dyDescent="0.3">
      <c r="A1434" s="333"/>
      <c r="B1434" s="333"/>
      <c r="C1434" s="18"/>
      <c r="D1434" s="19"/>
      <c r="E1434" s="11" t="s">
        <v>16</v>
      </c>
      <c r="F1434" s="184">
        <f t="shared" si="40"/>
        <v>4.8507999999999996</v>
      </c>
      <c r="G1434" s="184">
        <f t="shared" si="40"/>
        <v>3.4291999999999998</v>
      </c>
      <c r="H1434" s="10"/>
    </row>
    <row r="1435" spans="1:8" x14ac:dyDescent="0.3">
      <c r="A1435" s="333"/>
      <c r="B1435" s="333"/>
      <c r="C1435" s="18"/>
      <c r="D1435" s="19"/>
      <c r="E1435" s="8" t="s">
        <v>15</v>
      </c>
      <c r="F1435" s="184">
        <f t="shared" si="40"/>
        <v>0.53080000000000005</v>
      </c>
      <c r="G1435" s="184">
        <f t="shared" si="40"/>
        <v>0.84919999999999995</v>
      </c>
      <c r="H1435" s="10"/>
    </row>
    <row r="1436" spans="1:8" x14ac:dyDescent="0.3">
      <c r="A1436" s="333"/>
      <c r="B1436" s="333"/>
      <c r="C1436" s="18"/>
      <c r="D1436" s="19"/>
      <c r="E1436" s="11" t="s">
        <v>17</v>
      </c>
      <c r="F1436" s="184" t="str">
        <f t="shared" si="40"/>
        <v>-</v>
      </c>
      <c r="G1436" s="184" t="str">
        <f t="shared" si="40"/>
        <v>-</v>
      </c>
      <c r="H1436" s="10"/>
    </row>
    <row r="1437" spans="1:8" x14ac:dyDescent="0.3">
      <c r="A1437" s="333"/>
      <c r="B1437" s="333"/>
      <c r="C1437" s="18"/>
      <c r="D1437" s="19"/>
      <c r="E1437" s="8" t="s">
        <v>15</v>
      </c>
      <c r="F1437" s="184" t="str">
        <f t="shared" si="40"/>
        <v>-</v>
      </c>
      <c r="G1437" s="184" t="str">
        <f t="shared" si="40"/>
        <v>-</v>
      </c>
      <c r="H1437" s="10"/>
    </row>
    <row r="1438" spans="1:8" ht="27.6" x14ac:dyDescent="0.3">
      <c r="A1438" s="333"/>
      <c r="B1438" s="333"/>
      <c r="C1438" s="18"/>
      <c r="D1438" s="19"/>
      <c r="E1438" s="11" t="s">
        <v>18</v>
      </c>
      <c r="F1438" s="184" t="str">
        <f t="shared" si="40"/>
        <v>-</v>
      </c>
      <c r="G1438" s="184" t="str">
        <f t="shared" si="40"/>
        <v>-</v>
      </c>
      <c r="H1438" s="10"/>
    </row>
    <row r="1439" spans="1:8" x14ac:dyDescent="0.3">
      <c r="A1439" s="333"/>
      <c r="B1439" s="333"/>
      <c r="C1439" s="18"/>
      <c r="D1439" s="19"/>
      <c r="E1439" s="8" t="s">
        <v>15</v>
      </c>
      <c r="F1439" s="184" t="str">
        <f t="shared" si="40"/>
        <v>-</v>
      </c>
      <c r="G1439" s="184" t="str">
        <f t="shared" si="40"/>
        <v>-</v>
      </c>
      <c r="H1439" s="10"/>
    </row>
    <row r="1440" spans="1:8" x14ac:dyDescent="0.3">
      <c r="A1440" s="333"/>
      <c r="B1440" s="333"/>
      <c r="C1440" s="18"/>
      <c r="D1440" s="19"/>
      <c r="E1440" s="11" t="s">
        <v>19</v>
      </c>
      <c r="F1440" s="184" t="str">
        <f t="shared" si="40"/>
        <v>-</v>
      </c>
      <c r="G1440" s="184" t="str">
        <f t="shared" si="40"/>
        <v>-</v>
      </c>
      <c r="H1440" s="10"/>
    </row>
    <row r="1441" spans="1:8" x14ac:dyDescent="0.3">
      <c r="A1441" s="333"/>
      <c r="B1441" s="333"/>
      <c r="C1441" s="18"/>
      <c r="D1441" s="19"/>
      <c r="E1441" s="8" t="s">
        <v>15</v>
      </c>
      <c r="F1441" s="184" t="str">
        <f t="shared" si="40"/>
        <v>-</v>
      </c>
      <c r="G1441" s="184" t="str">
        <f t="shared" si="40"/>
        <v>-</v>
      </c>
      <c r="H1441" s="10"/>
    </row>
    <row r="1442" spans="1:8" ht="27.6" x14ac:dyDescent="0.3">
      <c r="A1442" s="333"/>
      <c r="B1442" s="333"/>
      <c r="C1442" s="18"/>
      <c r="D1442" s="19"/>
      <c r="E1442" s="11" t="s">
        <v>21</v>
      </c>
      <c r="F1442" s="184">
        <f t="shared" si="40"/>
        <v>44.098199999999999</v>
      </c>
      <c r="G1442" s="184">
        <f t="shared" si="40"/>
        <v>6.9017999999999997</v>
      </c>
      <c r="H1442" s="10"/>
    </row>
    <row r="1443" spans="1:8" x14ac:dyDescent="0.3">
      <c r="A1443" s="333"/>
      <c r="B1443" s="333"/>
      <c r="C1443" s="21"/>
      <c r="D1443" s="22"/>
      <c r="E1443" s="23" t="s">
        <v>15</v>
      </c>
      <c r="F1443" s="185">
        <f t="shared" si="40"/>
        <v>4.8254999999999999</v>
      </c>
      <c r="G1443" s="185">
        <f t="shared" si="40"/>
        <v>3.6745000000000001</v>
      </c>
      <c r="H1443" s="25"/>
    </row>
    <row r="1444" spans="1:8" ht="15.75" customHeight="1" x14ac:dyDescent="0.3">
      <c r="A1444" s="329" t="s">
        <v>219</v>
      </c>
      <c r="B1444" s="329" t="s">
        <v>220</v>
      </c>
      <c r="C1444" s="330" t="s">
        <v>221</v>
      </c>
      <c r="D1444" s="331" t="s">
        <v>222</v>
      </c>
      <c r="E1444" s="174" t="s">
        <v>14</v>
      </c>
      <c r="F1444" s="175">
        <v>11000</v>
      </c>
      <c r="G1444" s="175">
        <v>11800</v>
      </c>
      <c r="H1444" s="336" t="s">
        <v>223</v>
      </c>
    </row>
    <row r="1445" spans="1:8" x14ac:dyDescent="0.3">
      <c r="A1445" s="329"/>
      <c r="B1445" s="329"/>
      <c r="C1445" s="330"/>
      <c r="D1445" s="331"/>
      <c r="E1445" s="176" t="s">
        <v>15</v>
      </c>
      <c r="F1445" s="177">
        <v>1696</v>
      </c>
      <c r="G1445" s="177">
        <v>1234</v>
      </c>
      <c r="H1445" s="336"/>
    </row>
    <row r="1446" spans="1:8" x14ac:dyDescent="0.3">
      <c r="A1446" s="329"/>
      <c r="B1446" s="329"/>
      <c r="C1446" s="330"/>
      <c r="D1446" s="331"/>
      <c r="E1446" s="178" t="s">
        <v>16</v>
      </c>
      <c r="F1446" s="177">
        <v>1257.5999999999999</v>
      </c>
      <c r="G1446" s="177">
        <v>1458.4</v>
      </c>
      <c r="H1446" s="336"/>
    </row>
    <row r="1447" spans="1:8" x14ac:dyDescent="0.3">
      <c r="A1447" s="329"/>
      <c r="B1447" s="329"/>
      <c r="C1447" s="330"/>
      <c r="D1447" s="331"/>
      <c r="E1447" s="176" t="s">
        <v>15</v>
      </c>
      <c r="F1447" s="177">
        <v>209.6</v>
      </c>
      <c r="G1447" s="177">
        <v>200</v>
      </c>
      <c r="H1447" s="336"/>
    </row>
    <row r="1448" spans="1:8" x14ac:dyDescent="0.3">
      <c r="A1448" s="329"/>
      <c r="B1448" s="329"/>
      <c r="C1448" s="330"/>
      <c r="D1448" s="331"/>
      <c r="E1448" s="178" t="s">
        <v>17</v>
      </c>
      <c r="F1448" s="177">
        <v>0</v>
      </c>
      <c r="G1448" s="177">
        <v>0</v>
      </c>
      <c r="H1448" s="336"/>
    </row>
    <row r="1449" spans="1:8" x14ac:dyDescent="0.3">
      <c r="A1449" s="329"/>
      <c r="B1449" s="329"/>
      <c r="C1449" s="330"/>
      <c r="D1449" s="331"/>
      <c r="E1449" s="176" t="s">
        <v>15</v>
      </c>
      <c r="F1449" s="177">
        <v>0</v>
      </c>
      <c r="G1449" s="177">
        <v>0</v>
      </c>
      <c r="H1449" s="336"/>
    </row>
    <row r="1450" spans="1:8" ht="27.6" x14ac:dyDescent="0.3">
      <c r="A1450" s="329"/>
      <c r="B1450" s="329"/>
      <c r="C1450" s="330"/>
      <c r="D1450" s="331"/>
      <c r="E1450" s="178" t="s">
        <v>18</v>
      </c>
      <c r="F1450" s="177">
        <v>0</v>
      </c>
      <c r="G1450" s="177">
        <v>0</v>
      </c>
      <c r="H1450" s="336"/>
    </row>
    <row r="1451" spans="1:8" x14ac:dyDescent="0.3">
      <c r="A1451" s="329"/>
      <c r="B1451" s="329"/>
      <c r="C1451" s="330"/>
      <c r="D1451" s="331"/>
      <c r="E1451" s="176" t="s">
        <v>15</v>
      </c>
      <c r="F1451" s="177">
        <v>0</v>
      </c>
      <c r="G1451" s="177">
        <v>0</v>
      </c>
      <c r="H1451" s="336"/>
    </row>
    <row r="1452" spans="1:8" x14ac:dyDescent="0.3">
      <c r="A1452" s="329"/>
      <c r="B1452" s="329"/>
      <c r="C1452" s="330"/>
      <c r="D1452" s="331"/>
      <c r="E1452" s="178" t="s">
        <v>19</v>
      </c>
      <c r="F1452" s="177">
        <v>0</v>
      </c>
      <c r="G1452" s="177">
        <v>0</v>
      </c>
      <c r="H1452" s="336"/>
    </row>
    <row r="1453" spans="1:8" x14ac:dyDescent="0.3">
      <c r="A1453" s="329"/>
      <c r="B1453" s="329"/>
      <c r="C1453" s="330"/>
      <c r="D1453" s="331"/>
      <c r="E1453" s="176" t="s">
        <v>15</v>
      </c>
      <c r="F1453" s="177">
        <v>0</v>
      </c>
      <c r="G1453" s="177">
        <v>0</v>
      </c>
      <c r="H1453" s="336"/>
    </row>
    <row r="1454" spans="1:8" x14ac:dyDescent="0.3">
      <c r="A1454" s="329"/>
      <c r="B1454" s="329"/>
      <c r="C1454" s="330"/>
      <c r="D1454" s="331"/>
      <c r="E1454" s="178" t="s">
        <v>20</v>
      </c>
      <c r="F1454" s="177">
        <f>F1444+F1446+F1448+F1450+F1452</f>
        <v>12257.6</v>
      </c>
      <c r="G1454" s="177">
        <f>G1444+G1446+G1448+G1450+G1452</f>
        <v>13258.4</v>
      </c>
      <c r="H1454" s="336"/>
    </row>
    <row r="1455" spans="1:8" x14ac:dyDescent="0.3">
      <c r="A1455" s="329"/>
      <c r="B1455" s="329"/>
      <c r="C1455" s="330"/>
      <c r="D1455" s="331"/>
      <c r="E1455" s="180" t="s">
        <v>15</v>
      </c>
      <c r="F1455" s="181">
        <f>F1445+F1447+F1449+F1451+F1453</f>
        <v>1905.6</v>
      </c>
      <c r="G1455" s="181">
        <f>G1445+G1447+G1449+G1451+G1453</f>
        <v>1434</v>
      </c>
      <c r="H1455" s="336"/>
    </row>
    <row r="1456" spans="1:8" x14ac:dyDescent="0.3">
      <c r="A1456" s="329"/>
      <c r="B1456" s="329"/>
      <c r="C1456" s="15"/>
      <c r="D1456" s="16"/>
      <c r="E1456" s="5" t="s">
        <v>14</v>
      </c>
      <c r="F1456" s="183">
        <f t="shared" ref="F1456:G1467" si="41">F1444</f>
        <v>11000</v>
      </c>
      <c r="G1456" s="183">
        <f t="shared" si="41"/>
        <v>11800</v>
      </c>
      <c r="H1456" s="7"/>
    </row>
    <row r="1457" spans="1:8" x14ac:dyDescent="0.3">
      <c r="A1457" s="329"/>
      <c r="B1457" s="329"/>
      <c r="C1457" s="18"/>
      <c r="D1457" s="19"/>
      <c r="E1457" s="8" t="s">
        <v>15</v>
      </c>
      <c r="F1457" s="184">
        <f t="shared" si="41"/>
        <v>1696</v>
      </c>
      <c r="G1457" s="184">
        <f t="shared" si="41"/>
        <v>1234</v>
      </c>
      <c r="H1457" s="10"/>
    </row>
    <row r="1458" spans="1:8" x14ac:dyDescent="0.3">
      <c r="A1458" s="329"/>
      <c r="B1458" s="329"/>
      <c r="C1458" s="18"/>
      <c r="D1458" s="19"/>
      <c r="E1458" s="11" t="s">
        <v>16</v>
      </c>
      <c r="F1458" s="184">
        <f t="shared" si="41"/>
        <v>1257.5999999999999</v>
      </c>
      <c r="G1458" s="184">
        <f t="shared" si="41"/>
        <v>1458.4</v>
      </c>
      <c r="H1458" s="10"/>
    </row>
    <row r="1459" spans="1:8" x14ac:dyDescent="0.3">
      <c r="A1459" s="329"/>
      <c r="B1459" s="329"/>
      <c r="C1459" s="18"/>
      <c r="D1459" s="19"/>
      <c r="E1459" s="8" t="s">
        <v>15</v>
      </c>
      <c r="F1459" s="184">
        <f t="shared" si="41"/>
        <v>209.6</v>
      </c>
      <c r="G1459" s="184">
        <f t="shared" si="41"/>
        <v>200</v>
      </c>
      <c r="H1459" s="10"/>
    </row>
    <row r="1460" spans="1:8" x14ac:dyDescent="0.3">
      <c r="A1460" s="329"/>
      <c r="B1460" s="329"/>
      <c r="C1460" s="18"/>
      <c r="D1460" s="19"/>
      <c r="E1460" s="11" t="s">
        <v>17</v>
      </c>
      <c r="F1460" s="184">
        <f t="shared" si="41"/>
        <v>0</v>
      </c>
      <c r="G1460" s="184">
        <f t="shared" si="41"/>
        <v>0</v>
      </c>
      <c r="H1460" s="10"/>
    </row>
    <row r="1461" spans="1:8" x14ac:dyDescent="0.3">
      <c r="A1461" s="329"/>
      <c r="B1461" s="329"/>
      <c r="C1461" s="18"/>
      <c r="D1461" s="19"/>
      <c r="E1461" s="8" t="s">
        <v>15</v>
      </c>
      <c r="F1461" s="184">
        <f t="shared" si="41"/>
        <v>0</v>
      </c>
      <c r="G1461" s="184">
        <f t="shared" si="41"/>
        <v>0</v>
      </c>
      <c r="H1461" s="10"/>
    </row>
    <row r="1462" spans="1:8" ht="27.6" x14ac:dyDescent="0.3">
      <c r="A1462" s="329"/>
      <c r="B1462" s="329"/>
      <c r="C1462" s="18"/>
      <c r="D1462" s="19"/>
      <c r="E1462" s="11" t="s">
        <v>18</v>
      </c>
      <c r="F1462" s="184">
        <f t="shared" si="41"/>
        <v>0</v>
      </c>
      <c r="G1462" s="184">
        <f t="shared" si="41"/>
        <v>0</v>
      </c>
      <c r="H1462" s="10"/>
    </row>
    <row r="1463" spans="1:8" x14ac:dyDescent="0.3">
      <c r="A1463" s="329"/>
      <c r="B1463" s="329"/>
      <c r="C1463" s="18"/>
      <c r="D1463" s="19"/>
      <c r="E1463" s="8" t="s">
        <v>15</v>
      </c>
      <c r="F1463" s="184">
        <f t="shared" si="41"/>
        <v>0</v>
      </c>
      <c r="G1463" s="184">
        <f t="shared" si="41"/>
        <v>0</v>
      </c>
      <c r="H1463" s="10"/>
    </row>
    <row r="1464" spans="1:8" x14ac:dyDescent="0.3">
      <c r="A1464" s="329"/>
      <c r="B1464" s="329"/>
      <c r="C1464" s="18"/>
      <c r="D1464" s="19"/>
      <c r="E1464" s="11" t="s">
        <v>19</v>
      </c>
      <c r="F1464" s="184">
        <f t="shared" si="41"/>
        <v>0</v>
      </c>
      <c r="G1464" s="184">
        <f t="shared" si="41"/>
        <v>0</v>
      </c>
      <c r="H1464" s="10"/>
    </row>
    <row r="1465" spans="1:8" x14ac:dyDescent="0.3">
      <c r="A1465" s="329"/>
      <c r="B1465" s="329"/>
      <c r="C1465" s="18"/>
      <c r="D1465" s="19"/>
      <c r="E1465" s="8" t="s">
        <v>15</v>
      </c>
      <c r="F1465" s="184">
        <f t="shared" si="41"/>
        <v>0</v>
      </c>
      <c r="G1465" s="184">
        <f t="shared" si="41"/>
        <v>0</v>
      </c>
      <c r="H1465" s="10"/>
    </row>
    <row r="1466" spans="1:8" ht="27.6" x14ac:dyDescent="0.3">
      <c r="A1466" s="329"/>
      <c r="B1466" s="329"/>
      <c r="C1466" s="18"/>
      <c r="D1466" s="19"/>
      <c r="E1466" s="11" t="s">
        <v>21</v>
      </c>
      <c r="F1466" s="184">
        <f t="shared" si="41"/>
        <v>12257.6</v>
      </c>
      <c r="G1466" s="184">
        <f t="shared" si="41"/>
        <v>13258.4</v>
      </c>
      <c r="H1466" s="10"/>
    </row>
    <row r="1467" spans="1:8" x14ac:dyDescent="0.3">
      <c r="A1467" s="329"/>
      <c r="B1467" s="329"/>
      <c r="C1467" s="36"/>
      <c r="D1467" s="37"/>
      <c r="E1467" s="12" t="s">
        <v>15</v>
      </c>
      <c r="F1467" s="186">
        <f t="shared" si="41"/>
        <v>1905.6</v>
      </c>
      <c r="G1467" s="186">
        <f t="shared" si="41"/>
        <v>1434</v>
      </c>
      <c r="H1467" s="14"/>
    </row>
    <row r="1468" spans="1:8" ht="47.25" customHeight="1" x14ac:dyDescent="0.3">
      <c r="A1468" s="329" t="s">
        <v>224</v>
      </c>
      <c r="B1468" s="329" t="s">
        <v>225</v>
      </c>
      <c r="C1468" s="330" t="s">
        <v>226</v>
      </c>
      <c r="D1468" s="331" t="s">
        <v>227</v>
      </c>
      <c r="E1468" s="174" t="s">
        <v>14</v>
      </c>
      <c r="F1468" s="175">
        <v>461.178</v>
      </c>
      <c r="G1468" s="175">
        <v>995.178</v>
      </c>
      <c r="H1468" s="187" t="s">
        <v>228</v>
      </c>
    </row>
    <row r="1469" spans="1:8" x14ac:dyDescent="0.3">
      <c r="A1469" s="329"/>
      <c r="B1469" s="329"/>
      <c r="C1469" s="330"/>
      <c r="D1469" s="331"/>
      <c r="E1469" s="176" t="s">
        <v>15</v>
      </c>
      <c r="F1469" s="177">
        <v>76.863</v>
      </c>
      <c r="G1469" s="177">
        <v>165.863</v>
      </c>
      <c r="H1469" s="179" t="s">
        <v>229</v>
      </c>
    </row>
    <row r="1470" spans="1:8" x14ac:dyDescent="0.3">
      <c r="A1470" s="329"/>
      <c r="B1470" s="329"/>
      <c r="C1470" s="330"/>
      <c r="D1470" s="331"/>
      <c r="E1470" s="178" t="s">
        <v>16</v>
      </c>
      <c r="F1470" s="177">
        <v>57</v>
      </c>
      <c r="G1470" s="177">
        <v>123</v>
      </c>
      <c r="H1470" s="179"/>
    </row>
    <row r="1471" spans="1:8" ht="78" x14ac:dyDescent="0.3">
      <c r="A1471" s="329"/>
      <c r="B1471" s="329"/>
      <c r="C1471" s="330"/>
      <c r="D1471" s="331"/>
      <c r="E1471" s="176" t="s">
        <v>15</v>
      </c>
      <c r="F1471" s="177">
        <v>9.5</v>
      </c>
      <c r="G1471" s="177">
        <v>20.5</v>
      </c>
      <c r="H1471" s="179" t="s">
        <v>230</v>
      </c>
    </row>
    <row r="1472" spans="1:8" x14ac:dyDescent="0.3">
      <c r="A1472" s="329"/>
      <c r="B1472" s="329"/>
      <c r="C1472" s="330"/>
      <c r="D1472" s="331"/>
      <c r="E1472" s="178" t="s">
        <v>17</v>
      </c>
      <c r="F1472" s="177">
        <v>0</v>
      </c>
      <c r="G1472" s="177">
        <v>0</v>
      </c>
      <c r="H1472" s="179"/>
    </row>
    <row r="1473" spans="1:8" x14ac:dyDescent="0.3">
      <c r="A1473" s="329"/>
      <c r="B1473" s="329"/>
      <c r="C1473" s="330"/>
      <c r="D1473" s="331"/>
      <c r="E1473" s="176" t="s">
        <v>15</v>
      </c>
      <c r="F1473" s="177">
        <v>0</v>
      </c>
      <c r="G1473" s="177">
        <v>0</v>
      </c>
      <c r="H1473" s="179"/>
    </row>
    <row r="1474" spans="1:8" ht="27.6" x14ac:dyDescent="0.3">
      <c r="A1474" s="329"/>
      <c r="B1474" s="329"/>
      <c r="C1474" s="330"/>
      <c r="D1474" s="331"/>
      <c r="E1474" s="178" t="s">
        <v>18</v>
      </c>
      <c r="F1474" s="177">
        <v>0</v>
      </c>
      <c r="G1474" s="177">
        <v>0</v>
      </c>
      <c r="H1474" s="179"/>
    </row>
    <row r="1475" spans="1:8" x14ac:dyDescent="0.3">
      <c r="A1475" s="329"/>
      <c r="B1475" s="329"/>
      <c r="C1475" s="330"/>
      <c r="D1475" s="331"/>
      <c r="E1475" s="176" t="s">
        <v>15</v>
      </c>
      <c r="F1475" s="177">
        <v>0</v>
      </c>
      <c r="G1475" s="177">
        <v>0</v>
      </c>
      <c r="H1475" s="179"/>
    </row>
    <row r="1476" spans="1:8" ht="31.2" x14ac:dyDescent="0.3">
      <c r="A1476" s="329"/>
      <c r="B1476" s="329"/>
      <c r="C1476" s="330"/>
      <c r="D1476" s="331"/>
      <c r="E1476" s="178" t="s">
        <v>19</v>
      </c>
      <c r="F1476" s="177">
        <v>450</v>
      </c>
      <c r="G1476" s="177">
        <v>0</v>
      </c>
      <c r="H1476" s="179" t="s">
        <v>231</v>
      </c>
    </row>
    <row r="1477" spans="1:8" x14ac:dyDescent="0.3">
      <c r="A1477" s="329"/>
      <c r="B1477" s="329"/>
      <c r="C1477" s="330"/>
      <c r="D1477" s="331"/>
      <c r="E1477" s="176" t="s">
        <v>15</v>
      </c>
      <c r="F1477" s="177">
        <v>150</v>
      </c>
      <c r="G1477" s="177">
        <v>0</v>
      </c>
      <c r="H1477" s="179"/>
    </row>
    <row r="1478" spans="1:8" x14ac:dyDescent="0.3">
      <c r="A1478" s="329"/>
      <c r="B1478" s="329"/>
      <c r="C1478" s="330"/>
      <c r="D1478" s="331"/>
      <c r="E1478" s="178" t="s">
        <v>20</v>
      </c>
      <c r="F1478" s="177">
        <f>F1468+F1470+F1472+F1474+F1476</f>
        <v>968.178</v>
      </c>
      <c r="G1478" s="177">
        <f>G1468+G1470+G1472+G1474+G1476</f>
        <v>1118.1779999999999</v>
      </c>
      <c r="H1478" s="179"/>
    </row>
    <row r="1479" spans="1:8" x14ac:dyDescent="0.3">
      <c r="A1479" s="329"/>
      <c r="B1479" s="329"/>
      <c r="C1479" s="330"/>
      <c r="D1479" s="331"/>
      <c r="E1479" s="180" t="s">
        <v>15</v>
      </c>
      <c r="F1479" s="181">
        <f>F1469+F1471+F1473+F1475+F1477</f>
        <v>236.363</v>
      </c>
      <c r="G1479" s="181">
        <f>G1469+G1471+G1473+G1475+G1477</f>
        <v>186.363</v>
      </c>
      <c r="H1479" s="182"/>
    </row>
    <row r="1480" spans="1:8" x14ac:dyDescent="0.3">
      <c r="A1480" s="329"/>
      <c r="B1480" s="329"/>
      <c r="C1480" s="15"/>
      <c r="D1480" s="16"/>
      <c r="E1480" s="5" t="s">
        <v>14</v>
      </c>
      <c r="F1480" s="183">
        <f t="shared" ref="F1480:G1491" si="42">F1468</f>
        <v>461.178</v>
      </c>
      <c r="G1480" s="183">
        <f t="shared" si="42"/>
        <v>995.178</v>
      </c>
      <c r="H1480" s="7"/>
    </row>
    <row r="1481" spans="1:8" x14ac:dyDescent="0.3">
      <c r="A1481" s="329"/>
      <c r="B1481" s="329"/>
      <c r="C1481" s="18"/>
      <c r="D1481" s="19"/>
      <c r="E1481" s="8" t="s">
        <v>15</v>
      </c>
      <c r="F1481" s="184">
        <f t="shared" si="42"/>
        <v>76.863</v>
      </c>
      <c r="G1481" s="184">
        <f t="shared" si="42"/>
        <v>165.863</v>
      </c>
      <c r="H1481" s="10"/>
    </row>
    <row r="1482" spans="1:8" x14ac:dyDescent="0.3">
      <c r="A1482" s="329"/>
      <c r="B1482" s="329"/>
      <c r="C1482" s="18"/>
      <c r="D1482" s="19"/>
      <c r="E1482" s="11" t="s">
        <v>16</v>
      </c>
      <c r="F1482" s="184">
        <f t="shared" si="42"/>
        <v>57</v>
      </c>
      <c r="G1482" s="184">
        <f t="shared" si="42"/>
        <v>123</v>
      </c>
      <c r="H1482" s="10"/>
    </row>
    <row r="1483" spans="1:8" x14ac:dyDescent="0.3">
      <c r="A1483" s="329"/>
      <c r="B1483" s="329"/>
      <c r="C1483" s="18"/>
      <c r="D1483" s="19"/>
      <c r="E1483" s="8" t="s">
        <v>15</v>
      </c>
      <c r="F1483" s="184">
        <f t="shared" si="42"/>
        <v>9.5</v>
      </c>
      <c r="G1483" s="184">
        <f t="shared" si="42"/>
        <v>20.5</v>
      </c>
      <c r="H1483" s="10"/>
    </row>
    <row r="1484" spans="1:8" x14ac:dyDescent="0.3">
      <c r="A1484" s="329"/>
      <c r="B1484" s="329"/>
      <c r="C1484" s="18"/>
      <c r="D1484" s="19"/>
      <c r="E1484" s="11" t="s">
        <v>17</v>
      </c>
      <c r="F1484" s="184">
        <f t="shared" si="42"/>
        <v>0</v>
      </c>
      <c r="G1484" s="184">
        <f t="shared" si="42"/>
        <v>0</v>
      </c>
      <c r="H1484" s="10"/>
    </row>
    <row r="1485" spans="1:8" x14ac:dyDescent="0.3">
      <c r="A1485" s="329"/>
      <c r="B1485" s="329"/>
      <c r="C1485" s="18"/>
      <c r="D1485" s="19"/>
      <c r="E1485" s="8" t="s">
        <v>15</v>
      </c>
      <c r="F1485" s="184">
        <f t="shared" si="42"/>
        <v>0</v>
      </c>
      <c r="G1485" s="184">
        <f t="shared" si="42"/>
        <v>0</v>
      </c>
      <c r="H1485" s="10"/>
    </row>
    <row r="1486" spans="1:8" ht="27.6" x14ac:dyDescent="0.3">
      <c r="A1486" s="329"/>
      <c r="B1486" s="329"/>
      <c r="C1486" s="18"/>
      <c r="D1486" s="19"/>
      <c r="E1486" s="11" t="s">
        <v>18</v>
      </c>
      <c r="F1486" s="184">
        <f t="shared" si="42"/>
        <v>0</v>
      </c>
      <c r="G1486" s="184">
        <f t="shared" si="42"/>
        <v>0</v>
      </c>
      <c r="H1486" s="10"/>
    </row>
    <row r="1487" spans="1:8" x14ac:dyDescent="0.3">
      <c r="A1487" s="329"/>
      <c r="B1487" s="329"/>
      <c r="C1487" s="18"/>
      <c r="D1487" s="19"/>
      <c r="E1487" s="8" t="s">
        <v>15</v>
      </c>
      <c r="F1487" s="184">
        <f t="shared" si="42"/>
        <v>0</v>
      </c>
      <c r="G1487" s="184">
        <f t="shared" si="42"/>
        <v>0</v>
      </c>
      <c r="H1487" s="10"/>
    </row>
    <row r="1488" spans="1:8" x14ac:dyDescent="0.3">
      <c r="A1488" s="329"/>
      <c r="B1488" s="329"/>
      <c r="C1488" s="18"/>
      <c r="D1488" s="19"/>
      <c r="E1488" s="11" t="s">
        <v>19</v>
      </c>
      <c r="F1488" s="184">
        <f t="shared" si="42"/>
        <v>450</v>
      </c>
      <c r="G1488" s="184">
        <f t="shared" si="42"/>
        <v>0</v>
      </c>
      <c r="H1488" s="10"/>
    </row>
    <row r="1489" spans="1:8" x14ac:dyDescent="0.3">
      <c r="A1489" s="329"/>
      <c r="B1489" s="329"/>
      <c r="C1489" s="18"/>
      <c r="D1489" s="19"/>
      <c r="E1489" s="8" t="s">
        <v>15</v>
      </c>
      <c r="F1489" s="184">
        <f t="shared" si="42"/>
        <v>150</v>
      </c>
      <c r="G1489" s="184">
        <f t="shared" si="42"/>
        <v>0</v>
      </c>
      <c r="H1489" s="10"/>
    </row>
    <row r="1490" spans="1:8" ht="27.6" x14ac:dyDescent="0.3">
      <c r="A1490" s="329"/>
      <c r="B1490" s="329"/>
      <c r="C1490" s="18"/>
      <c r="D1490" s="19"/>
      <c r="E1490" s="11" t="s">
        <v>21</v>
      </c>
      <c r="F1490" s="184">
        <f t="shared" si="42"/>
        <v>968.178</v>
      </c>
      <c r="G1490" s="184">
        <f t="shared" si="42"/>
        <v>1118.1779999999999</v>
      </c>
      <c r="H1490" s="10"/>
    </row>
    <row r="1491" spans="1:8" x14ac:dyDescent="0.3">
      <c r="A1491" s="329"/>
      <c r="B1491" s="329"/>
      <c r="C1491" s="36"/>
      <c r="D1491" s="37"/>
      <c r="E1491" s="12" t="s">
        <v>15</v>
      </c>
      <c r="F1491" s="186">
        <f t="shared" si="42"/>
        <v>236.363</v>
      </c>
      <c r="G1491" s="186">
        <f t="shared" si="42"/>
        <v>186.363</v>
      </c>
      <c r="H1491" s="14"/>
    </row>
    <row r="1492" spans="1:8" x14ac:dyDescent="0.3">
      <c r="A1492" s="87"/>
      <c r="B1492" s="109"/>
      <c r="C1492" s="16"/>
      <c r="D1492" s="16"/>
      <c r="E1492" s="110" t="s">
        <v>14</v>
      </c>
      <c r="F1492" s="183">
        <f t="shared" ref="F1492:G1501" si="43">SUM(F1432,F1456,F1480)</f>
        <v>11500.4254</v>
      </c>
      <c r="G1492" s="183">
        <f t="shared" si="43"/>
        <v>12798.650599999999</v>
      </c>
      <c r="H1492" s="111"/>
    </row>
    <row r="1493" spans="1:8" x14ac:dyDescent="0.3">
      <c r="A1493" s="52"/>
      <c r="B1493" s="112"/>
      <c r="C1493" s="19"/>
      <c r="D1493" s="19"/>
      <c r="E1493" s="113" t="s">
        <v>15</v>
      </c>
      <c r="F1493" s="184">
        <f t="shared" si="43"/>
        <v>1777.1577</v>
      </c>
      <c r="G1493" s="184">
        <f t="shared" si="43"/>
        <v>1402.6883</v>
      </c>
      <c r="H1493" s="114"/>
    </row>
    <row r="1494" spans="1:8" x14ac:dyDescent="0.3">
      <c r="A1494" s="52"/>
      <c r="B1494" s="112"/>
      <c r="C1494" s="19"/>
      <c r="D1494" s="19"/>
      <c r="E1494" s="115" t="s">
        <v>16</v>
      </c>
      <c r="F1494" s="184">
        <f t="shared" si="43"/>
        <v>1319.4507999999998</v>
      </c>
      <c r="G1494" s="184">
        <f t="shared" si="43"/>
        <v>1584.8292000000001</v>
      </c>
      <c r="H1494" s="114"/>
    </row>
    <row r="1495" spans="1:8" x14ac:dyDescent="0.3">
      <c r="A1495" s="52"/>
      <c r="B1495" s="112"/>
      <c r="C1495" s="19"/>
      <c r="D1495" s="19"/>
      <c r="E1495" s="113" t="s">
        <v>15</v>
      </c>
      <c r="F1495" s="184">
        <f t="shared" si="43"/>
        <v>219.63079999999999</v>
      </c>
      <c r="G1495" s="184">
        <f t="shared" si="43"/>
        <v>221.3492</v>
      </c>
      <c r="H1495" s="114"/>
    </row>
    <row r="1496" spans="1:8" x14ac:dyDescent="0.3">
      <c r="A1496" s="52"/>
      <c r="B1496" s="112"/>
      <c r="C1496" s="19"/>
      <c r="D1496" s="19"/>
      <c r="E1496" s="115" t="s">
        <v>17</v>
      </c>
      <c r="F1496" s="184">
        <f t="shared" si="43"/>
        <v>0</v>
      </c>
      <c r="G1496" s="184">
        <f t="shared" si="43"/>
        <v>0</v>
      </c>
      <c r="H1496" s="114"/>
    </row>
    <row r="1497" spans="1:8" x14ac:dyDescent="0.3">
      <c r="A1497" s="52"/>
      <c r="B1497" s="112"/>
      <c r="C1497" s="19"/>
      <c r="D1497" s="19"/>
      <c r="E1497" s="113" t="s">
        <v>15</v>
      </c>
      <c r="F1497" s="184">
        <f t="shared" si="43"/>
        <v>0</v>
      </c>
      <c r="G1497" s="184">
        <f t="shared" si="43"/>
        <v>0</v>
      </c>
      <c r="H1497" s="114"/>
    </row>
    <row r="1498" spans="1:8" ht="27.6" x14ac:dyDescent="0.3">
      <c r="A1498" s="52"/>
      <c r="B1498" s="112"/>
      <c r="C1498" s="19"/>
      <c r="D1498" s="19"/>
      <c r="E1498" s="115" t="s">
        <v>18</v>
      </c>
      <c r="F1498" s="184">
        <f t="shared" si="43"/>
        <v>0</v>
      </c>
      <c r="G1498" s="184">
        <f t="shared" si="43"/>
        <v>0</v>
      </c>
      <c r="H1498" s="114"/>
    </row>
    <row r="1499" spans="1:8" x14ac:dyDescent="0.3">
      <c r="A1499" s="52"/>
      <c r="B1499" s="112"/>
      <c r="C1499" s="19"/>
      <c r="D1499" s="19"/>
      <c r="E1499" s="113" t="s">
        <v>15</v>
      </c>
      <c r="F1499" s="184">
        <f t="shared" si="43"/>
        <v>0</v>
      </c>
      <c r="G1499" s="184">
        <f t="shared" si="43"/>
        <v>0</v>
      </c>
      <c r="H1499" s="114"/>
    </row>
    <row r="1500" spans="1:8" x14ac:dyDescent="0.3">
      <c r="A1500" s="52"/>
      <c r="B1500" s="112"/>
      <c r="C1500" s="19"/>
      <c r="D1500" s="19"/>
      <c r="E1500" s="115" t="s">
        <v>19</v>
      </c>
      <c r="F1500" s="184">
        <f t="shared" si="43"/>
        <v>450</v>
      </c>
      <c r="G1500" s="184">
        <f t="shared" si="43"/>
        <v>0</v>
      </c>
      <c r="H1500" s="114"/>
    </row>
    <row r="1501" spans="1:8" x14ac:dyDescent="0.3">
      <c r="A1501" s="52"/>
      <c r="B1501" s="112"/>
      <c r="C1501" s="19"/>
      <c r="D1501" s="19"/>
      <c r="E1501" s="113" t="s">
        <v>15</v>
      </c>
      <c r="F1501" s="184">
        <f t="shared" si="43"/>
        <v>150</v>
      </c>
      <c r="G1501" s="184">
        <f t="shared" si="43"/>
        <v>0</v>
      </c>
      <c r="H1501" s="114"/>
    </row>
    <row r="1502" spans="1:8" ht="27.6" x14ac:dyDescent="0.3">
      <c r="A1502" s="52"/>
      <c r="B1502" s="112"/>
      <c r="C1502" s="19"/>
      <c r="D1502" s="19"/>
      <c r="E1502" s="115" t="s">
        <v>48</v>
      </c>
      <c r="F1502" s="184">
        <f>F1442+F1466+F1490</f>
        <v>13269.876200000001</v>
      </c>
      <c r="G1502" s="184">
        <f>SUM(G1442,G1466,G1490)</f>
        <v>14383.479799999999</v>
      </c>
      <c r="H1502" s="114"/>
    </row>
    <row r="1503" spans="1:8" x14ac:dyDescent="0.3">
      <c r="A1503" s="92"/>
      <c r="B1503" s="116"/>
      <c r="C1503" s="22"/>
      <c r="D1503" s="22"/>
      <c r="E1503" s="117" t="s">
        <v>15</v>
      </c>
      <c r="F1503" s="185">
        <f>SUM(F1443,F1467,F1491)</f>
        <v>2146.7884999999997</v>
      </c>
      <c r="G1503" s="185">
        <f>SUM(G1443,G1467,G1491)</f>
        <v>1624.0375000000001</v>
      </c>
      <c r="H1503" s="118"/>
    </row>
    <row r="1504" spans="1:8" ht="14.4" x14ac:dyDescent="0.3">
      <c r="A1504" s="332" t="s">
        <v>232</v>
      </c>
      <c r="B1504" s="332"/>
      <c r="C1504" s="332"/>
      <c r="D1504" s="332"/>
      <c r="E1504" s="332"/>
      <c r="F1504" s="332"/>
      <c r="G1504" s="332"/>
      <c r="H1504" s="332"/>
    </row>
    <row r="1505" spans="1:8" x14ac:dyDescent="0.3">
      <c r="A1505" s="87"/>
      <c r="B1505" s="109"/>
      <c r="C1505" s="16"/>
      <c r="D1505" s="16"/>
      <c r="E1505" s="110" t="s">
        <v>14</v>
      </c>
      <c r="F1505" s="59">
        <f t="shared" ref="F1505:G1516" si="44">SUM(F220,F545,F654,F775,F872,F1057,F970,F909,F1298,F1407,F1492)</f>
        <v>880601.34109999996</v>
      </c>
      <c r="G1505" s="59">
        <f t="shared" si="44"/>
        <v>110830.49949999999</v>
      </c>
      <c r="H1505" s="111"/>
    </row>
    <row r="1506" spans="1:8" x14ac:dyDescent="0.3">
      <c r="A1506" s="52"/>
      <c r="B1506" s="112"/>
      <c r="C1506" s="19"/>
      <c r="D1506" s="19"/>
      <c r="E1506" s="113" t="s">
        <v>15</v>
      </c>
      <c r="F1506" s="60">
        <f t="shared" si="44"/>
        <v>147515.60620000004</v>
      </c>
      <c r="G1506" s="60">
        <f t="shared" si="44"/>
        <v>3715.3637000000008</v>
      </c>
      <c r="H1506" s="114"/>
    </row>
    <row r="1507" spans="1:8" x14ac:dyDescent="0.3">
      <c r="A1507" s="52"/>
      <c r="B1507" s="112"/>
      <c r="C1507" s="19"/>
      <c r="D1507" s="19"/>
      <c r="E1507" s="115" t="s">
        <v>16</v>
      </c>
      <c r="F1507" s="60">
        <f t="shared" si="44"/>
        <v>36160.539600000004</v>
      </c>
      <c r="G1507" s="60">
        <f t="shared" si="44"/>
        <v>6802.6716999999999</v>
      </c>
      <c r="H1507" s="114"/>
    </row>
    <row r="1508" spans="1:8" x14ac:dyDescent="0.3">
      <c r="A1508" s="52"/>
      <c r="B1508" s="112"/>
      <c r="C1508" s="19"/>
      <c r="D1508" s="19"/>
      <c r="E1508" s="113" t="s">
        <v>15</v>
      </c>
      <c r="F1508" s="60">
        <f t="shared" si="44"/>
        <v>4949.9678000000004</v>
      </c>
      <c r="G1508" s="60">
        <f t="shared" si="44"/>
        <v>1008.5574</v>
      </c>
      <c r="H1508" s="114"/>
    </row>
    <row r="1509" spans="1:8" x14ac:dyDescent="0.3">
      <c r="A1509" s="52"/>
      <c r="B1509" s="112"/>
      <c r="C1509" s="19"/>
      <c r="D1509" s="19"/>
      <c r="E1509" s="115" t="s">
        <v>17</v>
      </c>
      <c r="F1509" s="60">
        <f t="shared" si="44"/>
        <v>508.09999999999997</v>
      </c>
      <c r="G1509" s="60">
        <f t="shared" si="44"/>
        <v>168.18</v>
      </c>
      <c r="H1509" s="114"/>
    </row>
    <row r="1510" spans="1:8" x14ac:dyDescent="0.3">
      <c r="A1510" s="52"/>
      <c r="B1510" s="112"/>
      <c r="C1510" s="19"/>
      <c r="D1510" s="19"/>
      <c r="E1510" s="113" t="s">
        <v>15</v>
      </c>
      <c r="F1510" s="60">
        <f t="shared" si="44"/>
        <v>257.09999999999997</v>
      </c>
      <c r="G1510" s="60">
        <f t="shared" si="44"/>
        <v>12.79</v>
      </c>
      <c r="H1510" s="114"/>
    </row>
    <row r="1511" spans="1:8" ht="27.6" x14ac:dyDescent="0.3">
      <c r="A1511" s="52"/>
      <c r="B1511" s="112"/>
      <c r="C1511" s="19"/>
      <c r="D1511" s="19"/>
      <c r="E1511" s="115" t="s">
        <v>18</v>
      </c>
      <c r="F1511" s="60">
        <f t="shared" si="44"/>
        <v>13846.769999999999</v>
      </c>
      <c r="G1511" s="60">
        <f t="shared" si="44"/>
        <v>0</v>
      </c>
      <c r="H1511" s="114"/>
    </row>
    <row r="1512" spans="1:8" x14ac:dyDescent="0.3">
      <c r="A1512" s="52"/>
      <c r="B1512" s="112"/>
      <c r="C1512" s="19"/>
      <c r="D1512" s="19"/>
      <c r="E1512" s="113" t="s">
        <v>15</v>
      </c>
      <c r="F1512" s="60">
        <f t="shared" si="44"/>
        <v>1492.6200000000001</v>
      </c>
      <c r="G1512" s="60">
        <f t="shared" si="44"/>
        <v>147</v>
      </c>
      <c r="H1512" s="114"/>
    </row>
    <row r="1513" spans="1:8" x14ac:dyDescent="0.3">
      <c r="A1513" s="52"/>
      <c r="B1513" s="112"/>
      <c r="C1513" s="19"/>
      <c r="D1513" s="19"/>
      <c r="E1513" s="115" t="s">
        <v>19</v>
      </c>
      <c r="F1513" s="60">
        <f t="shared" si="44"/>
        <v>6883965.2170000002</v>
      </c>
      <c r="G1513" s="60">
        <f t="shared" si="44"/>
        <v>1551.0612000000001</v>
      </c>
      <c r="H1513" s="114"/>
    </row>
    <row r="1514" spans="1:8" x14ac:dyDescent="0.3">
      <c r="A1514" s="52"/>
      <c r="B1514" s="112"/>
      <c r="C1514" s="19"/>
      <c r="D1514" s="19"/>
      <c r="E1514" s="113" t="s">
        <v>15</v>
      </c>
      <c r="F1514" s="60">
        <f t="shared" si="44"/>
        <v>809128.98950000003</v>
      </c>
      <c r="G1514" s="60">
        <f t="shared" si="44"/>
        <v>549.42669999999998</v>
      </c>
      <c r="H1514" s="114"/>
    </row>
    <row r="1515" spans="1:8" ht="27.6" x14ac:dyDescent="0.3">
      <c r="A1515" s="52"/>
      <c r="B1515" s="112"/>
      <c r="C1515" s="19"/>
      <c r="D1515" s="19"/>
      <c r="E1515" s="115" t="s">
        <v>48</v>
      </c>
      <c r="F1515" s="60">
        <f t="shared" si="44"/>
        <v>7814606.5676999986</v>
      </c>
      <c r="G1515" s="60">
        <f t="shared" si="44"/>
        <v>119527.8122</v>
      </c>
      <c r="H1515" s="114"/>
    </row>
    <row r="1516" spans="1:8" x14ac:dyDescent="0.3">
      <c r="A1516" s="92"/>
      <c r="B1516" s="116"/>
      <c r="C1516" s="22"/>
      <c r="D1516" s="22"/>
      <c r="E1516" s="117" t="s">
        <v>15</v>
      </c>
      <c r="F1516" s="63">
        <f t="shared" si="44"/>
        <v>963158.34350000008</v>
      </c>
      <c r="G1516" s="63">
        <f t="shared" si="44"/>
        <v>5323.0128000000004</v>
      </c>
      <c r="H1516" s="118"/>
    </row>
  </sheetData>
  <mergeCells count="227">
    <mergeCell ref="A1:A2"/>
    <mergeCell ref="B1:B2"/>
    <mergeCell ref="C1:C2"/>
    <mergeCell ref="D1:D2"/>
    <mergeCell ref="E1:H1"/>
    <mergeCell ref="A3:H3"/>
    <mergeCell ref="A4:A27"/>
    <mergeCell ref="B4:B27"/>
    <mergeCell ref="C4:C15"/>
    <mergeCell ref="D4:D15"/>
    <mergeCell ref="A28:A87"/>
    <mergeCell ref="B28:B87"/>
    <mergeCell ref="C28:C39"/>
    <mergeCell ref="D28:D39"/>
    <mergeCell ref="C40:C75"/>
    <mergeCell ref="D40:D51"/>
    <mergeCell ref="D52:D63"/>
    <mergeCell ref="D64:D75"/>
    <mergeCell ref="A88:A147"/>
    <mergeCell ref="B88:B147"/>
    <mergeCell ref="C88:C135"/>
    <mergeCell ref="D88:D99"/>
    <mergeCell ref="D100:D111"/>
    <mergeCell ref="D112:D123"/>
    <mergeCell ref="D124:D135"/>
    <mergeCell ref="A148:A183"/>
    <mergeCell ref="B148:B183"/>
    <mergeCell ref="C148:C171"/>
    <mergeCell ref="D148:D159"/>
    <mergeCell ref="D160:D171"/>
    <mergeCell ref="A184:A219"/>
    <mergeCell ref="B184:B219"/>
    <mergeCell ref="C184:C195"/>
    <mergeCell ref="D184:D195"/>
    <mergeCell ref="C196:C207"/>
    <mergeCell ref="D196:D207"/>
    <mergeCell ref="A232:H232"/>
    <mergeCell ref="A233:A256"/>
    <mergeCell ref="B233:B256"/>
    <mergeCell ref="C233:C244"/>
    <mergeCell ref="D233:D244"/>
    <mergeCell ref="A257:A328"/>
    <mergeCell ref="B257:B328"/>
    <mergeCell ref="C257:C316"/>
    <mergeCell ref="D257:D268"/>
    <mergeCell ref="D269:D280"/>
    <mergeCell ref="D281:D292"/>
    <mergeCell ref="D293:D304"/>
    <mergeCell ref="D305:D316"/>
    <mergeCell ref="A329:A364"/>
    <mergeCell ref="B329:B364"/>
    <mergeCell ref="C329:C352"/>
    <mergeCell ref="D329:D340"/>
    <mergeCell ref="D341:D352"/>
    <mergeCell ref="A365:A424"/>
    <mergeCell ref="B365:B424"/>
    <mergeCell ref="C365:C376"/>
    <mergeCell ref="D365:D376"/>
    <mergeCell ref="C377:C388"/>
    <mergeCell ref="D377:D388"/>
    <mergeCell ref="C389:C400"/>
    <mergeCell ref="D389:D400"/>
    <mergeCell ref="C401:C412"/>
    <mergeCell ref="D401:D412"/>
    <mergeCell ref="A425:A472"/>
    <mergeCell ref="B425:B472"/>
    <mergeCell ref="C425:C460"/>
    <mergeCell ref="D425:D436"/>
    <mergeCell ref="D437:D448"/>
    <mergeCell ref="D449:D460"/>
    <mergeCell ref="A473:A520"/>
    <mergeCell ref="B473:B520"/>
    <mergeCell ref="C473:C508"/>
    <mergeCell ref="D473:D484"/>
    <mergeCell ref="D485:D496"/>
    <mergeCell ref="D497:D508"/>
    <mergeCell ref="A521:A544"/>
    <mergeCell ref="B521:B544"/>
    <mergeCell ref="C521:C532"/>
    <mergeCell ref="D521:D532"/>
    <mergeCell ref="A557:H557"/>
    <mergeCell ref="A558:A581"/>
    <mergeCell ref="B558:B581"/>
    <mergeCell ref="C558:C569"/>
    <mergeCell ref="D558:D569"/>
    <mergeCell ref="A582:A617"/>
    <mergeCell ref="B582:B617"/>
    <mergeCell ref="C582:C593"/>
    <mergeCell ref="D582:D593"/>
    <mergeCell ref="C594:C605"/>
    <mergeCell ref="D594:D605"/>
    <mergeCell ref="A618:A653"/>
    <mergeCell ref="B618:B653"/>
    <mergeCell ref="C618:C629"/>
    <mergeCell ref="D618:D629"/>
    <mergeCell ref="C630:C641"/>
    <mergeCell ref="D630:D641"/>
    <mergeCell ref="A666:H666"/>
    <mergeCell ref="A667:A726"/>
    <mergeCell ref="B667:B726"/>
    <mergeCell ref="C667:C714"/>
    <mergeCell ref="D667:D678"/>
    <mergeCell ref="D679:D690"/>
    <mergeCell ref="D691:D702"/>
    <mergeCell ref="D703:D714"/>
    <mergeCell ref="A727:A750"/>
    <mergeCell ref="B727:B750"/>
    <mergeCell ref="C727:C738"/>
    <mergeCell ref="D727:D738"/>
    <mergeCell ref="H727:H738"/>
    <mergeCell ref="A751:A774"/>
    <mergeCell ref="B751:B774"/>
    <mergeCell ref="C751:C762"/>
    <mergeCell ref="D751:D762"/>
    <mergeCell ref="A787:H787"/>
    <mergeCell ref="A788:A823"/>
    <mergeCell ref="B788:B823"/>
    <mergeCell ref="C788:C799"/>
    <mergeCell ref="D788:D799"/>
    <mergeCell ref="C800:C811"/>
    <mergeCell ref="D800:D811"/>
    <mergeCell ref="A824:A847"/>
    <mergeCell ref="B824:B847"/>
    <mergeCell ref="C824:C835"/>
    <mergeCell ref="D824:D835"/>
    <mergeCell ref="A848:A871"/>
    <mergeCell ref="B848:B871"/>
    <mergeCell ref="C848:C859"/>
    <mergeCell ref="D848:D859"/>
    <mergeCell ref="A884:H884"/>
    <mergeCell ref="A885:A908"/>
    <mergeCell ref="B885:B908"/>
    <mergeCell ref="C885:C896"/>
    <mergeCell ref="D885:D896"/>
    <mergeCell ref="A921:H921"/>
    <mergeCell ref="A922:A945"/>
    <mergeCell ref="B922:B945"/>
    <mergeCell ref="C922:C933"/>
    <mergeCell ref="D922:D933"/>
    <mergeCell ref="A946:A969"/>
    <mergeCell ref="B946:B969"/>
    <mergeCell ref="C946:C957"/>
    <mergeCell ref="D946:D957"/>
    <mergeCell ref="A982:H982"/>
    <mergeCell ref="A983:H983"/>
    <mergeCell ref="A984:H984"/>
    <mergeCell ref="A985:A1008"/>
    <mergeCell ref="B985:B1008"/>
    <mergeCell ref="C985:C996"/>
    <mergeCell ref="D985:D996"/>
    <mergeCell ref="A1009:A1032"/>
    <mergeCell ref="B1009:B1032"/>
    <mergeCell ref="C1009:C1020"/>
    <mergeCell ref="D1009:D1020"/>
    <mergeCell ref="A1033:A1056"/>
    <mergeCell ref="B1033:B1056"/>
    <mergeCell ref="C1033:C1044"/>
    <mergeCell ref="D1033:D1044"/>
    <mergeCell ref="A1069:H1069"/>
    <mergeCell ref="A1070:A1153"/>
    <mergeCell ref="B1070:B1153"/>
    <mergeCell ref="C1070:C1081"/>
    <mergeCell ref="D1070:D1081"/>
    <mergeCell ref="C1082:C1093"/>
    <mergeCell ref="D1082:D1093"/>
    <mergeCell ref="C1094:C1105"/>
    <mergeCell ref="D1094:D1105"/>
    <mergeCell ref="C1106:C1117"/>
    <mergeCell ref="D1106:D1117"/>
    <mergeCell ref="C1118:C1129"/>
    <mergeCell ref="D1118:D1129"/>
    <mergeCell ref="C1130:C1141"/>
    <mergeCell ref="D1130:D1141"/>
    <mergeCell ref="A1154:A1249"/>
    <mergeCell ref="B1154:B1249"/>
    <mergeCell ref="C1154:C1165"/>
    <mergeCell ref="D1154:D1165"/>
    <mergeCell ref="C1166:C1177"/>
    <mergeCell ref="D1166:D1177"/>
    <mergeCell ref="C1178:C1189"/>
    <mergeCell ref="D1178:D1189"/>
    <mergeCell ref="C1190:C1201"/>
    <mergeCell ref="D1190:D1201"/>
    <mergeCell ref="C1202:C1213"/>
    <mergeCell ref="D1202:D1213"/>
    <mergeCell ref="C1214:C1225"/>
    <mergeCell ref="D1214:D1225"/>
    <mergeCell ref="C1226:C1237"/>
    <mergeCell ref="D1226:D1237"/>
    <mergeCell ref="A1250:A1297"/>
    <mergeCell ref="B1250:B1297"/>
    <mergeCell ref="C1250:C1261"/>
    <mergeCell ref="C1262:C1273"/>
    <mergeCell ref="C1274:C1285"/>
    <mergeCell ref="A1310:H1310"/>
    <mergeCell ref="A1311:A1334"/>
    <mergeCell ref="B1311:B1334"/>
    <mergeCell ref="C1311:C1322"/>
    <mergeCell ref="D1311:D1322"/>
    <mergeCell ref="A1335:A1382"/>
    <mergeCell ref="B1335:B1382"/>
    <mergeCell ref="C1335:C1358"/>
    <mergeCell ref="D1335:D1346"/>
    <mergeCell ref="D1347:D1358"/>
    <mergeCell ref="C1359:C1370"/>
    <mergeCell ref="D1359:D1370"/>
    <mergeCell ref="A1383:A1406"/>
    <mergeCell ref="B1383:B1406"/>
    <mergeCell ref="C1383:C1394"/>
    <mergeCell ref="D1383:D1394"/>
    <mergeCell ref="A1468:A1491"/>
    <mergeCell ref="B1468:B1491"/>
    <mergeCell ref="C1468:C1479"/>
    <mergeCell ref="D1468:D1479"/>
    <mergeCell ref="A1504:H1504"/>
    <mergeCell ref="A1419:H1419"/>
    <mergeCell ref="A1420:A1443"/>
    <mergeCell ref="B1420:B1443"/>
    <mergeCell ref="C1420:C1431"/>
    <mergeCell ref="D1420:D1431"/>
    <mergeCell ref="H1420:H1421"/>
    <mergeCell ref="H1422:H1423"/>
    <mergeCell ref="A1444:A1467"/>
    <mergeCell ref="B1444:B1467"/>
    <mergeCell ref="C1444:C1455"/>
    <mergeCell ref="D1444:D1455"/>
    <mergeCell ref="H1444:H1455"/>
  </mergeCells>
  <pageMargins left="0.32986111111111099" right="0.42013888888888901" top="0.27013888888888898" bottom="0.359722222222222" header="0.51180555555555496" footer="0.51180555555555496"/>
  <pageSetup paperSize="9" scale="58" firstPageNumber="0" fitToHeight="100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22"/>
  <sheetViews>
    <sheetView view="pageBreakPreview" topLeftCell="A1234" zoomScaleNormal="70" workbookViewId="0">
      <selection activeCell="H1468" sqref="H1468"/>
    </sheetView>
  </sheetViews>
  <sheetFormatPr defaultColWidth="8.6640625" defaultRowHeight="15.6" x14ac:dyDescent="0.3"/>
  <cols>
    <col min="1" max="1" width="8" style="1" customWidth="1"/>
    <col min="2" max="2" width="25" style="1" customWidth="1"/>
    <col min="3" max="3" width="50.6640625" style="2" hidden="1" customWidth="1"/>
    <col min="4" max="4" width="58.5546875" style="2" customWidth="1"/>
    <col min="5" max="5" width="26.5546875" style="3" customWidth="1"/>
    <col min="6" max="6" width="18" customWidth="1"/>
    <col min="7" max="9" width="20.33203125" customWidth="1"/>
    <col min="10" max="10" width="31.33203125" customWidth="1"/>
  </cols>
  <sheetData>
    <row r="1" spans="1:10" ht="16.5" customHeight="1" x14ac:dyDescent="0.3">
      <c r="A1" s="333" t="s">
        <v>0</v>
      </c>
      <c r="B1" s="333" t="s">
        <v>1</v>
      </c>
      <c r="C1" s="381" t="s">
        <v>2</v>
      </c>
      <c r="D1" s="381" t="s">
        <v>3</v>
      </c>
      <c r="E1" s="188" t="s">
        <v>4</v>
      </c>
      <c r="F1" s="189"/>
      <c r="G1" s="189"/>
      <c r="H1" s="189"/>
      <c r="I1" s="189"/>
      <c r="J1" s="190"/>
    </row>
    <row r="2" spans="1:10" ht="62.4" x14ac:dyDescent="0.3">
      <c r="A2" s="333"/>
      <c r="B2" s="333"/>
      <c r="C2" s="381"/>
      <c r="D2" s="381"/>
      <c r="E2" s="4" t="s">
        <v>5</v>
      </c>
      <c r="F2" s="4" t="s">
        <v>6</v>
      </c>
      <c r="G2" s="4" t="s">
        <v>7</v>
      </c>
      <c r="H2" s="4" t="s">
        <v>233</v>
      </c>
      <c r="I2" s="4" t="s">
        <v>234</v>
      </c>
      <c r="J2" s="4" t="s">
        <v>8</v>
      </c>
    </row>
    <row r="3" spans="1:10" ht="16.5" customHeight="1" x14ac:dyDescent="0.3">
      <c r="A3" s="329" t="s">
        <v>9</v>
      </c>
      <c r="B3" s="329"/>
      <c r="C3" s="329"/>
      <c r="D3" s="329"/>
      <c r="E3" s="329"/>
      <c r="F3" s="329"/>
      <c r="G3" s="329"/>
      <c r="H3" s="329"/>
      <c r="I3" s="329"/>
      <c r="J3" s="329"/>
    </row>
    <row r="4" spans="1:10" x14ac:dyDescent="0.3">
      <c r="A4" s="191"/>
      <c r="B4" s="191"/>
      <c r="C4" s="191"/>
      <c r="D4" s="191" t="s">
        <v>48</v>
      </c>
      <c r="E4" s="5" t="s">
        <v>14</v>
      </c>
      <c r="F4" s="191"/>
      <c r="G4" s="191"/>
      <c r="H4" s="191"/>
      <c r="I4" s="191"/>
      <c r="J4" s="191"/>
    </row>
    <row r="5" spans="1:10" x14ac:dyDescent="0.3">
      <c r="A5" s="191"/>
      <c r="B5" s="191"/>
      <c r="C5" s="191"/>
      <c r="D5" s="191"/>
      <c r="E5" s="11" t="s">
        <v>16</v>
      </c>
      <c r="F5" s="191"/>
      <c r="G5" s="191"/>
      <c r="H5" s="191"/>
      <c r="I5" s="191"/>
      <c r="J5" s="191"/>
    </row>
    <row r="6" spans="1:10" x14ac:dyDescent="0.3">
      <c r="A6" s="191"/>
      <c r="B6" s="191"/>
      <c r="C6" s="191"/>
      <c r="D6" s="191"/>
      <c r="E6" s="11" t="s">
        <v>17</v>
      </c>
      <c r="F6" s="191"/>
      <c r="G6" s="191"/>
      <c r="H6" s="191"/>
      <c r="I6" s="191"/>
      <c r="J6" s="191"/>
    </row>
    <row r="7" spans="1:10" ht="27.6" x14ac:dyDescent="0.3">
      <c r="A7" s="191"/>
      <c r="B7" s="191"/>
      <c r="C7" s="191"/>
      <c r="D7" s="191"/>
      <c r="E7" s="11" t="s">
        <v>18</v>
      </c>
      <c r="F7" s="191"/>
      <c r="G7" s="191"/>
      <c r="H7" s="191"/>
      <c r="I7" s="191"/>
      <c r="J7" s="191"/>
    </row>
    <row r="8" spans="1:10" ht="27.6" x14ac:dyDescent="0.3">
      <c r="A8" s="191"/>
      <c r="B8" s="191"/>
      <c r="C8" s="191"/>
      <c r="D8" s="191"/>
      <c r="E8" s="11" t="s">
        <v>48</v>
      </c>
      <c r="F8" s="191"/>
      <c r="G8" s="191"/>
      <c r="H8" s="191"/>
      <c r="I8" s="191"/>
      <c r="J8" s="191"/>
    </row>
    <row r="9" spans="1:10" x14ac:dyDescent="0.3">
      <c r="A9" s="191"/>
      <c r="B9" s="191"/>
      <c r="C9" s="191"/>
      <c r="D9" s="191"/>
      <c r="E9" s="191"/>
      <c r="F9" s="191"/>
      <c r="G9" s="191"/>
      <c r="H9" s="191"/>
      <c r="I9" s="191"/>
      <c r="J9" s="191"/>
    </row>
    <row r="10" spans="1:10" ht="18.75" customHeight="1" x14ac:dyDescent="0.3">
      <c r="A10" s="333" t="s">
        <v>10</v>
      </c>
      <c r="B10" s="333" t="s">
        <v>11</v>
      </c>
      <c r="C10" s="359" t="s">
        <v>12</v>
      </c>
      <c r="D10" s="331" t="s">
        <v>13</v>
      </c>
      <c r="E10" s="5" t="s">
        <v>14</v>
      </c>
      <c r="F10" s="6">
        <v>0</v>
      </c>
      <c r="G10" s="6">
        <v>0</v>
      </c>
      <c r="H10" s="9">
        <v>0</v>
      </c>
      <c r="I10" s="9">
        <v>0</v>
      </c>
      <c r="J10" s="7"/>
    </row>
    <row r="11" spans="1:10" ht="18" x14ac:dyDescent="0.3">
      <c r="A11" s="333"/>
      <c r="B11" s="333"/>
      <c r="C11" s="359"/>
      <c r="D11" s="331"/>
      <c r="E11" s="8" t="s">
        <v>15</v>
      </c>
      <c r="F11" s="9">
        <v>0</v>
      </c>
      <c r="G11" s="9">
        <v>0</v>
      </c>
      <c r="H11" s="9">
        <v>114.5</v>
      </c>
      <c r="I11" s="9">
        <v>0</v>
      </c>
      <c r="J11" s="10"/>
    </row>
    <row r="12" spans="1:10" ht="18" x14ac:dyDescent="0.3">
      <c r="A12" s="333"/>
      <c r="B12" s="333"/>
      <c r="C12" s="359"/>
      <c r="D12" s="331"/>
      <c r="E12" s="11" t="s">
        <v>16</v>
      </c>
      <c r="F12" s="9">
        <v>114.5</v>
      </c>
      <c r="G12" s="9">
        <v>0</v>
      </c>
      <c r="H12" s="9">
        <v>16.27</v>
      </c>
      <c r="I12" s="9">
        <v>0</v>
      </c>
      <c r="J12" s="10"/>
    </row>
    <row r="13" spans="1:10" ht="18" x14ac:dyDescent="0.3">
      <c r="A13" s="333"/>
      <c r="B13" s="333"/>
      <c r="C13" s="359"/>
      <c r="D13" s="331"/>
      <c r="E13" s="8" t="s">
        <v>15</v>
      </c>
      <c r="F13" s="9">
        <v>16.27</v>
      </c>
      <c r="G13" s="9">
        <v>0</v>
      </c>
      <c r="H13" s="9">
        <v>0</v>
      </c>
      <c r="I13" s="9">
        <v>0</v>
      </c>
      <c r="J13" s="10"/>
    </row>
    <row r="14" spans="1:10" ht="18" x14ac:dyDescent="0.3">
      <c r="A14" s="333"/>
      <c r="B14" s="333"/>
      <c r="C14" s="359"/>
      <c r="D14" s="331"/>
      <c r="E14" s="11" t="s">
        <v>17</v>
      </c>
      <c r="F14" s="9">
        <v>0</v>
      </c>
      <c r="G14" s="9">
        <v>0</v>
      </c>
      <c r="H14" s="9">
        <v>0</v>
      </c>
      <c r="I14" s="9">
        <v>0</v>
      </c>
      <c r="J14" s="10"/>
    </row>
    <row r="15" spans="1:10" ht="18" x14ac:dyDescent="0.3">
      <c r="A15" s="333"/>
      <c r="B15" s="333"/>
      <c r="C15" s="359"/>
      <c r="D15" s="331"/>
      <c r="E15" s="8" t="s">
        <v>15</v>
      </c>
      <c r="F15" s="9">
        <v>0</v>
      </c>
      <c r="G15" s="9">
        <v>0</v>
      </c>
      <c r="H15" s="9">
        <v>788.97</v>
      </c>
      <c r="I15" s="9">
        <v>0</v>
      </c>
      <c r="J15" s="10"/>
    </row>
    <row r="16" spans="1:10" ht="27.6" x14ac:dyDescent="0.3">
      <c r="A16" s="333"/>
      <c r="B16" s="333"/>
      <c r="C16" s="359"/>
      <c r="D16" s="331"/>
      <c r="E16" s="11" t="s">
        <v>18</v>
      </c>
      <c r="F16" s="9">
        <v>788.97</v>
      </c>
      <c r="G16" s="9">
        <v>0</v>
      </c>
      <c r="H16" s="9">
        <v>104.75</v>
      </c>
      <c r="I16" s="9">
        <v>0</v>
      </c>
      <c r="J16" s="10"/>
    </row>
    <row r="17" spans="1:10" ht="18" x14ac:dyDescent="0.3">
      <c r="A17" s="333"/>
      <c r="B17" s="333"/>
      <c r="C17" s="359"/>
      <c r="D17" s="331"/>
      <c r="E17" s="8" t="s">
        <v>15</v>
      </c>
      <c r="F17" s="9">
        <v>104.75</v>
      </c>
      <c r="G17" s="9">
        <v>0</v>
      </c>
      <c r="H17" s="9">
        <v>0</v>
      </c>
      <c r="I17" s="9">
        <v>0</v>
      </c>
      <c r="J17" s="10"/>
    </row>
    <row r="18" spans="1:10" ht="18" x14ac:dyDescent="0.3">
      <c r="A18" s="333"/>
      <c r="B18" s="333"/>
      <c r="C18" s="359"/>
      <c r="D18" s="331"/>
      <c r="E18" s="11" t="s">
        <v>19</v>
      </c>
      <c r="F18" s="9">
        <v>0</v>
      </c>
      <c r="G18" s="9">
        <v>0</v>
      </c>
      <c r="H18" s="9">
        <v>0</v>
      </c>
      <c r="I18" s="9">
        <v>0</v>
      </c>
      <c r="J18" s="10"/>
    </row>
    <row r="19" spans="1:10" ht="18" x14ac:dyDescent="0.3">
      <c r="A19" s="333"/>
      <c r="B19" s="333"/>
      <c r="C19" s="359"/>
      <c r="D19" s="331"/>
      <c r="E19" s="8" t="s">
        <v>15</v>
      </c>
      <c r="F19" s="9">
        <v>0</v>
      </c>
      <c r="G19" s="9">
        <v>0</v>
      </c>
      <c r="H19" s="9">
        <f>H9+H11+H13+H15+H17</f>
        <v>903.47</v>
      </c>
      <c r="I19" s="9">
        <f>I9+I11+I13+I15+I17</f>
        <v>0</v>
      </c>
      <c r="J19" s="10"/>
    </row>
    <row r="20" spans="1:10" ht="18" x14ac:dyDescent="0.3">
      <c r="A20" s="333"/>
      <c r="B20" s="333"/>
      <c r="C20" s="359"/>
      <c r="D20" s="331"/>
      <c r="E20" s="11" t="s">
        <v>20</v>
      </c>
      <c r="F20" s="9">
        <f>F10+F12+F14+F16+F18</f>
        <v>903.47</v>
      </c>
      <c r="G20" s="9">
        <f>G10+G12+G14+G16+G18</f>
        <v>0</v>
      </c>
      <c r="H20" s="13">
        <f>H10+H12+H14+H16+H18</f>
        <v>121.02</v>
      </c>
      <c r="I20" s="13">
        <f>I10+I12+I14+I16+I18</f>
        <v>0</v>
      </c>
      <c r="J20" s="10"/>
    </row>
    <row r="21" spans="1:10" ht="18" x14ac:dyDescent="0.3">
      <c r="A21" s="333"/>
      <c r="B21" s="333"/>
      <c r="C21" s="359"/>
      <c r="D21" s="331"/>
      <c r="E21" s="12" t="s">
        <v>15</v>
      </c>
      <c r="F21" s="13">
        <f>F11+F13+F15+F17+F19</f>
        <v>121.02</v>
      </c>
      <c r="G21" s="13">
        <f>G11+G13+G15+G17+G19</f>
        <v>0</v>
      </c>
      <c r="H21" s="17">
        <f t="shared" ref="H21:I32" si="0">H9</f>
        <v>0</v>
      </c>
      <c r="I21" s="17">
        <f t="shared" si="0"/>
        <v>0</v>
      </c>
      <c r="J21" s="14"/>
    </row>
    <row r="22" spans="1:10" x14ac:dyDescent="0.3">
      <c r="A22" s="333"/>
      <c r="B22" s="333"/>
      <c r="C22" s="15"/>
      <c r="D22" s="16"/>
      <c r="E22" s="5" t="s">
        <v>14</v>
      </c>
      <c r="F22" s="17">
        <f t="shared" ref="F22:G33" si="1">F10</f>
        <v>0</v>
      </c>
      <c r="G22" s="17">
        <f t="shared" si="1"/>
        <v>0</v>
      </c>
      <c r="H22" s="20">
        <f t="shared" si="0"/>
        <v>0</v>
      </c>
      <c r="I22" s="20">
        <f t="shared" si="0"/>
        <v>0</v>
      </c>
      <c r="J22" s="7"/>
    </row>
    <row r="23" spans="1:10" x14ac:dyDescent="0.3">
      <c r="A23" s="333"/>
      <c r="B23" s="333"/>
      <c r="C23" s="18"/>
      <c r="D23" s="19"/>
      <c r="E23" s="8" t="s">
        <v>15</v>
      </c>
      <c r="F23" s="20">
        <f t="shared" si="1"/>
        <v>0</v>
      </c>
      <c r="G23" s="20">
        <f t="shared" si="1"/>
        <v>0</v>
      </c>
      <c r="H23" s="20">
        <f t="shared" si="0"/>
        <v>114.5</v>
      </c>
      <c r="I23" s="20">
        <f t="shared" si="0"/>
        <v>0</v>
      </c>
      <c r="J23" s="10"/>
    </row>
    <row r="24" spans="1:10" x14ac:dyDescent="0.3">
      <c r="A24" s="333"/>
      <c r="B24" s="333"/>
      <c r="C24" s="18"/>
      <c r="D24" s="19"/>
      <c r="E24" s="11" t="s">
        <v>16</v>
      </c>
      <c r="F24" s="20">
        <f t="shared" si="1"/>
        <v>114.5</v>
      </c>
      <c r="G24" s="20">
        <f t="shared" si="1"/>
        <v>0</v>
      </c>
      <c r="H24" s="20">
        <f t="shared" si="0"/>
        <v>16.27</v>
      </c>
      <c r="I24" s="20">
        <f t="shared" si="0"/>
        <v>0</v>
      </c>
      <c r="J24" s="10"/>
    </row>
    <row r="25" spans="1:10" x14ac:dyDescent="0.3">
      <c r="A25" s="333"/>
      <c r="B25" s="333"/>
      <c r="C25" s="18"/>
      <c r="D25" s="19"/>
      <c r="E25" s="8" t="s">
        <v>15</v>
      </c>
      <c r="F25" s="20">
        <f t="shared" si="1"/>
        <v>16.27</v>
      </c>
      <c r="G25" s="20">
        <f t="shared" si="1"/>
        <v>0</v>
      </c>
      <c r="H25" s="20">
        <f t="shared" si="0"/>
        <v>0</v>
      </c>
      <c r="I25" s="20">
        <f t="shared" si="0"/>
        <v>0</v>
      </c>
      <c r="J25" s="10"/>
    </row>
    <row r="26" spans="1:10" x14ac:dyDescent="0.3">
      <c r="A26" s="333"/>
      <c r="B26" s="333"/>
      <c r="C26" s="18"/>
      <c r="D26" s="19"/>
      <c r="E26" s="11" t="s">
        <v>17</v>
      </c>
      <c r="F26" s="20">
        <f t="shared" si="1"/>
        <v>0</v>
      </c>
      <c r="G26" s="20">
        <f t="shared" si="1"/>
        <v>0</v>
      </c>
      <c r="H26" s="20">
        <f t="shared" si="0"/>
        <v>0</v>
      </c>
      <c r="I26" s="20">
        <f t="shared" si="0"/>
        <v>0</v>
      </c>
      <c r="J26" s="10"/>
    </row>
    <row r="27" spans="1:10" x14ac:dyDescent="0.3">
      <c r="A27" s="333"/>
      <c r="B27" s="333"/>
      <c r="C27" s="18"/>
      <c r="D27" s="19"/>
      <c r="E27" s="8" t="s">
        <v>15</v>
      </c>
      <c r="F27" s="20">
        <f t="shared" si="1"/>
        <v>0</v>
      </c>
      <c r="G27" s="20">
        <f t="shared" si="1"/>
        <v>0</v>
      </c>
      <c r="H27" s="20">
        <f t="shared" si="0"/>
        <v>788.97</v>
      </c>
      <c r="I27" s="20">
        <f t="shared" si="0"/>
        <v>0</v>
      </c>
      <c r="J27" s="10"/>
    </row>
    <row r="28" spans="1:10" ht="27.6" x14ac:dyDescent="0.3">
      <c r="A28" s="333"/>
      <c r="B28" s="333"/>
      <c r="C28" s="18"/>
      <c r="D28" s="19"/>
      <c r="E28" s="11" t="s">
        <v>18</v>
      </c>
      <c r="F28" s="20">
        <f t="shared" si="1"/>
        <v>788.97</v>
      </c>
      <c r="G28" s="20">
        <f t="shared" si="1"/>
        <v>0</v>
      </c>
      <c r="H28" s="20">
        <f t="shared" si="0"/>
        <v>104.75</v>
      </c>
      <c r="I28" s="20">
        <f t="shared" si="0"/>
        <v>0</v>
      </c>
      <c r="J28" s="10"/>
    </row>
    <row r="29" spans="1:10" x14ac:dyDescent="0.3">
      <c r="A29" s="333"/>
      <c r="B29" s="333"/>
      <c r="C29" s="18"/>
      <c r="D29" s="19"/>
      <c r="E29" s="8" t="s">
        <v>15</v>
      </c>
      <c r="F29" s="20">
        <f t="shared" si="1"/>
        <v>104.75</v>
      </c>
      <c r="G29" s="20">
        <f t="shared" si="1"/>
        <v>0</v>
      </c>
      <c r="H29" s="20">
        <f t="shared" si="0"/>
        <v>0</v>
      </c>
      <c r="I29" s="20">
        <f t="shared" si="0"/>
        <v>0</v>
      </c>
      <c r="J29" s="10"/>
    </row>
    <row r="30" spans="1:10" x14ac:dyDescent="0.3">
      <c r="A30" s="333"/>
      <c r="B30" s="333"/>
      <c r="C30" s="18"/>
      <c r="D30" s="19"/>
      <c r="E30" s="11" t="s">
        <v>19</v>
      </c>
      <c r="F30" s="20">
        <f t="shared" si="1"/>
        <v>0</v>
      </c>
      <c r="G30" s="20">
        <f t="shared" si="1"/>
        <v>0</v>
      </c>
      <c r="H30" s="20">
        <f t="shared" si="0"/>
        <v>0</v>
      </c>
      <c r="I30" s="20">
        <f t="shared" si="0"/>
        <v>0</v>
      </c>
      <c r="J30" s="10"/>
    </row>
    <row r="31" spans="1:10" x14ac:dyDescent="0.3">
      <c r="A31" s="333"/>
      <c r="B31" s="333"/>
      <c r="C31" s="18"/>
      <c r="D31" s="19"/>
      <c r="E31" s="8" t="s">
        <v>15</v>
      </c>
      <c r="F31" s="20">
        <f t="shared" si="1"/>
        <v>0</v>
      </c>
      <c r="G31" s="20">
        <f t="shared" si="1"/>
        <v>0</v>
      </c>
      <c r="H31" s="20">
        <f t="shared" si="0"/>
        <v>903.47</v>
      </c>
      <c r="I31" s="20">
        <f t="shared" si="0"/>
        <v>0</v>
      </c>
      <c r="J31" s="10"/>
    </row>
    <row r="32" spans="1:10" ht="27.6" x14ac:dyDescent="0.3">
      <c r="A32" s="333"/>
      <c r="B32" s="333"/>
      <c r="C32" s="18"/>
      <c r="D32" s="19"/>
      <c r="E32" s="11" t="s">
        <v>21</v>
      </c>
      <c r="F32" s="20">
        <f t="shared" si="1"/>
        <v>903.47</v>
      </c>
      <c r="G32" s="20">
        <f t="shared" si="1"/>
        <v>0</v>
      </c>
      <c r="H32" s="24">
        <f t="shared" si="0"/>
        <v>121.02</v>
      </c>
      <c r="I32" s="24">
        <f t="shared" si="0"/>
        <v>0</v>
      </c>
      <c r="J32" s="10"/>
    </row>
    <row r="33" spans="1:10" x14ac:dyDescent="0.3">
      <c r="A33" s="333"/>
      <c r="B33" s="333"/>
      <c r="C33" s="21"/>
      <c r="D33" s="22"/>
      <c r="E33" s="23" t="s">
        <v>15</v>
      </c>
      <c r="F33" s="24">
        <f t="shared" si="1"/>
        <v>121.02</v>
      </c>
      <c r="G33" s="24">
        <f t="shared" si="1"/>
        <v>0</v>
      </c>
      <c r="H33" s="28">
        <v>0</v>
      </c>
      <c r="I33" s="28">
        <v>0</v>
      </c>
      <c r="J33" s="25"/>
    </row>
    <row r="34" spans="1:10" ht="15.75" customHeight="1" x14ac:dyDescent="0.3">
      <c r="A34" s="345" t="s">
        <v>22</v>
      </c>
      <c r="B34" s="379" t="s">
        <v>23</v>
      </c>
      <c r="C34" s="342" t="s">
        <v>24</v>
      </c>
      <c r="D34" s="342" t="s">
        <v>25</v>
      </c>
      <c r="E34" s="27" t="s">
        <v>14</v>
      </c>
      <c r="F34" s="28">
        <v>0</v>
      </c>
      <c r="G34" s="28">
        <v>0</v>
      </c>
      <c r="H34" s="29">
        <v>0</v>
      </c>
      <c r="I34" s="29">
        <v>0</v>
      </c>
      <c r="J34" s="28"/>
    </row>
    <row r="35" spans="1:10" x14ac:dyDescent="0.3">
      <c r="A35" s="345"/>
      <c r="B35" s="379"/>
      <c r="C35" s="342"/>
      <c r="D35" s="342"/>
      <c r="E35" s="8" t="s">
        <v>15</v>
      </c>
      <c r="F35" s="29">
        <v>0</v>
      </c>
      <c r="G35" s="29">
        <v>0</v>
      </c>
      <c r="H35" s="29">
        <v>11.7</v>
      </c>
      <c r="I35" s="29">
        <v>0</v>
      </c>
      <c r="J35" s="29"/>
    </row>
    <row r="36" spans="1:10" x14ac:dyDescent="0.3">
      <c r="A36" s="345"/>
      <c r="B36" s="379"/>
      <c r="C36" s="342"/>
      <c r="D36" s="342"/>
      <c r="E36" s="11" t="s">
        <v>16</v>
      </c>
      <c r="F36" s="29">
        <v>11.7</v>
      </c>
      <c r="G36" s="29">
        <v>0</v>
      </c>
      <c r="H36" s="29">
        <v>1.7</v>
      </c>
      <c r="I36" s="29">
        <v>0</v>
      </c>
      <c r="J36" s="29"/>
    </row>
    <row r="37" spans="1:10" x14ac:dyDescent="0.3">
      <c r="A37" s="345"/>
      <c r="B37" s="379"/>
      <c r="C37" s="342"/>
      <c r="D37" s="342"/>
      <c r="E37" s="8" t="s">
        <v>15</v>
      </c>
      <c r="F37" s="29">
        <v>1.7</v>
      </c>
      <c r="G37" s="29">
        <v>0</v>
      </c>
      <c r="H37" s="29">
        <v>0</v>
      </c>
      <c r="I37" s="29">
        <v>0</v>
      </c>
      <c r="J37" s="29"/>
    </row>
    <row r="38" spans="1:10" x14ac:dyDescent="0.3">
      <c r="A38" s="345"/>
      <c r="B38" s="379"/>
      <c r="C38" s="342"/>
      <c r="D38" s="342"/>
      <c r="E38" s="11" t="s">
        <v>17</v>
      </c>
      <c r="F38" s="29">
        <v>0</v>
      </c>
      <c r="G38" s="29">
        <v>0</v>
      </c>
      <c r="H38" s="29">
        <v>0</v>
      </c>
      <c r="I38" s="29">
        <v>0</v>
      </c>
      <c r="J38" s="29"/>
    </row>
    <row r="39" spans="1:10" x14ac:dyDescent="0.3">
      <c r="A39" s="345"/>
      <c r="B39" s="379"/>
      <c r="C39" s="342"/>
      <c r="D39" s="342"/>
      <c r="E39" s="8" t="s">
        <v>15</v>
      </c>
      <c r="F39" s="29">
        <v>0</v>
      </c>
      <c r="G39" s="29">
        <v>0</v>
      </c>
      <c r="H39" s="29">
        <v>0</v>
      </c>
      <c r="I39" s="29">
        <v>0</v>
      </c>
      <c r="J39" s="29"/>
    </row>
    <row r="40" spans="1:10" ht="27.6" x14ac:dyDescent="0.3">
      <c r="A40" s="345"/>
      <c r="B40" s="379"/>
      <c r="C40" s="342"/>
      <c r="D40" s="342"/>
      <c r="E40" s="11" t="s">
        <v>18</v>
      </c>
      <c r="F40" s="29">
        <v>0</v>
      </c>
      <c r="G40" s="29">
        <v>0</v>
      </c>
      <c r="H40" s="29">
        <v>0</v>
      </c>
      <c r="I40" s="29">
        <v>0</v>
      </c>
      <c r="J40" s="29"/>
    </row>
    <row r="41" spans="1:10" x14ac:dyDescent="0.3">
      <c r="A41" s="345"/>
      <c r="B41" s="379"/>
      <c r="C41" s="342"/>
      <c r="D41" s="342"/>
      <c r="E41" s="8" t="s">
        <v>15</v>
      </c>
      <c r="F41" s="29">
        <v>0</v>
      </c>
      <c r="G41" s="29">
        <v>0</v>
      </c>
      <c r="H41" s="29">
        <v>0</v>
      </c>
      <c r="I41" s="29">
        <v>0</v>
      </c>
      <c r="J41" s="29"/>
    </row>
    <row r="42" spans="1:10" x14ac:dyDescent="0.3">
      <c r="A42" s="345"/>
      <c r="B42" s="379"/>
      <c r="C42" s="342"/>
      <c r="D42" s="342"/>
      <c r="E42" s="11" t="s">
        <v>19</v>
      </c>
      <c r="F42" s="29">
        <v>0</v>
      </c>
      <c r="G42" s="29">
        <v>0</v>
      </c>
      <c r="H42" s="29">
        <v>0</v>
      </c>
      <c r="I42" s="29">
        <v>0</v>
      </c>
      <c r="J42" s="29"/>
    </row>
    <row r="43" spans="1:10" x14ac:dyDescent="0.3">
      <c r="A43" s="345"/>
      <c r="B43" s="379"/>
      <c r="C43" s="342"/>
      <c r="D43" s="342"/>
      <c r="E43" s="8" t="s">
        <v>15</v>
      </c>
      <c r="F43" s="29">
        <v>0</v>
      </c>
      <c r="G43" s="29">
        <v>0</v>
      </c>
      <c r="H43" s="29">
        <f>H33+H35+H37+H39+H41</f>
        <v>11.7</v>
      </c>
      <c r="I43" s="29">
        <f>I33+I35+I37+I39+I41</f>
        <v>0</v>
      </c>
      <c r="J43" s="29"/>
    </row>
    <row r="44" spans="1:10" x14ac:dyDescent="0.3">
      <c r="A44" s="345"/>
      <c r="B44" s="379"/>
      <c r="C44" s="342"/>
      <c r="D44" s="342"/>
      <c r="E44" s="11" t="s">
        <v>20</v>
      </c>
      <c r="F44" s="29">
        <f>F34+F36+F38+F40+F42</f>
        <v>11.7</v>
      </c>
      <c r="G44" s="29">
        <f>G34+G36+G38+G40+G42</f>
        <v>0</v>
      </c>
      <c r="H44" s="29">
        <f>H34+H36+H38+H40+H42</f>
        <v>1.7</v>
      </c>
      <c r="I44" s="29">
        <f>I34+I36+I38+I40+I42</f>
        <v>0</v>
      </c>
      <c r="J44" s="29"/>
    </row>
    <row r="45" spans="1:10" x14ac:dyDescent="0.3">
      <c r="A45" s="345"/>
      <c r="B45" s="379"/>
      <c r="C45" s="342"/>
      <c r="D45" s="342"/>
      <c r="E45" s="8" t="s">
        <v>15</v>
      </c>
      <c r="F45" s="29">
        <f>F35+F37+F39+F41+F43</f>
        <v>1.7</v>
      </c>
      <c r="G45" s="29">
        <f>G35+G37+G39+G41+G43</f>
        <v>0</v>
      </c>
      <c r="H45" s="29"/>
      <c r="I45" s="29">
        <v>66</v>
      </c>
      <c r="J45" s="29"/>
    </row>
    <row r="46" spans="1:10" ht="15.75" customHeight="1" x14ac:dyDescent="0.3">
      <c r="A46" s="345"/>
      <c r="B46" s="379"/>
      <c r="C46" s="361" t="s">
        <v>26</v>
      </c>
      <c r="D46" s="338" t="s">
        <v>27</v>
      </c>
      <c r="E46" s="11" t="s">
        <v>14</v>
      </c>
      <c r="F46" s="29"/>
      <c r="G46" s="29">
        <v>66</v>
      </c>
      <c r="H46" s="29"/>
      <c r="I46" s="29">
        <v>66</v>
      </c>
      <c r="J46" s="29"/>
    </row>
    <row r="47" spans="1:10" x14ac:dyDescent="0.3">
      <c r="A47" s="345"/>
      <c r="B47" s="379"/>
      <c r="C47" s="361"/>
      <c r="D47" s="338"/>
      <c r="E47" s="8" t="s">
        <v>15</v>
      </c>
      <c r="F47" s="29"/>
      <c r="G47" s="29">
        <v>66</v>
      </c>
      <c r="H47" s="29"/>
      <c r="I47" s="29">
        <v>8.1</v>
      </c>
      <c r="J47" s="29"/>
    </row>
    <row r="48" spans="1:10" x14ac:dyDescent="0.3">
      <c r="A48" s="345"/>
      <c r="B48" s="379"/>
      <c r="C48" s="361"/>
      <c r="D48" s="338"/>
      <c r="E48" s="11" t="s">
        <v>16</v>
      </c>
      <c r="F48" s="29"/>
      <c r="G48" s="29">
        <v>8.1</v>
      </c>
      <c r="H48" s="29"/>
      <c r="I48" s="29">
        <v>8.1</v>
      </c>
      <c r="J48" s="29"/>
    </row>
    <row r="49" spans="1:10" x14ac:dyDescent="0.3">
      <c r="A49" s="345"/>
      <c r="B49" s="379"/>
      <c r="C49" s="361"/>
      <c r="D49" s="338"/>
      <c r="E49" s="8" t="s">
        <v>15</v>
      </c>
      <c r="F49" s="29"/>
      <c r="G49" s="29">
        <v>8.1</v>
      </c>
      <c r="H49" s="29">
        <v>0</v>
      </c>
      <c r="I49" s="29">
        <v>0</v>
      </c>
      <c r="J49" s="29"/>
    </row>
    <row r="50" spans="1:10" x14ac:dyDescent="0.3">
      <c r="A50" s="345"/>
      <c r="B50" s="379"/>
      <c r="C50" s="361"/>
      <c r="D50" s="338"/>
      <c r="E50" s="11" t="s">
        <v>17</v>
      </c>
      <c r="F50" s="29">
        <v>0</v>
      </c>
      <c r="G50" s="29">
        <v>0</v>
      </c>
      <c r="H50" s="29">
        <v>0</v>
      </c>
      <c r="I50" s="29">
        <v>0</v>
      </c>
      <c r="J50" s="29"/>
    </row>
    <row r="51" spans="1:10" x14ac:dyDescent="0.3">
      <c r="A51" s="345"/>
      <c r="B51" s="379"/>
      <c r="C51" s="361"/>
      <c r="D51" s="338"/>
      <c r="E51" s="8" t="s">
        <v>15</v>
      </c>
      <c r="F51" s="29">
        <v>0</v>
      </c>
      <c r="G51" s="29">
        <v>0</v>
      </c>
      <c r="H51" s="29">
        <v>0</v>
      </c>
      <c r="I51" s="29">
        <v>0</v>
      </c>
      <c r="J51" s="29"/>
    </row>
    <row r="52" spans="1:10" ht="27.6" x14ac:dyDescent="0.3">
      <c r="A52" s="345"/>
      <c r="B52" s="379"/>
      <c r="C52" s="361"/>
      <c r="D52" s="338"/>
      <c r="E52" s="11" t="s">
        <v>18</v>
      </c>
      <c r="F52" s="29">
        <v>0</v>
      </c>
      <c r="G52" s="29">
        <v>0</v>
      </c>
      <c r="H52" s="29">
        <v>0</v>
      </c>
      <c r="I52" s="29">
        <v>0</v>
      </c>
      <c r="J52" s="29"/>
    </row>
    <row r="53" spans="1:10" x14ac:dyDescent="0.3">
      <c r="A53" s="345"/>
      <c r="B53" s="379"/>
      <c r="C53" s="361"/>
      <c r="D53" s="338"/>
      <c r="E53" s="8" t="s">
        <v>15</v>
      </c>
      <c r="F53" s="29">
        <v>0</v>
      </c>
      <c r="G53" s="29">
        <v>0</v>
      </c>
      <c r="H53" s="29">
        <v>0</v>
      </c>
      <c r="I53" s="29">
        <v>0</v>
      </c>
      <c r="J53" s="29"/>
    </row>
    <row r="54" spans="1:10" x14ac:dyDescent="0.3">
      <c r="A54" s="345"/>
      <c r="B54" s="379"/>
      <c r="C54" s="361"/>
      <c r="D54" s="338"/>
      <c r="E54" s="11" t="s">
        <v>19</v>
      </c>
      <c r="F54" s="29">
        <v>0</v>
      </c>
      <c r="G54" s="29">
        <v>0</v>
      </c>
      <c r="H54" s="29">
        <v>0</v>
      </c>
      <c r="I54" s="29">
        <v>0</v>
      </c>
      <c r="J54" s="29"/>
    </row>
    <row r="55" spans="1:10" x14ac:dyDescent="0.3">
      <c r="A55" s="345"/>
      <c r="B55" s="379"/>
      <c r="C55" s="361"/>
      <c r="D55" s="338"/>
      <c r="E55" s="8" t="s">
        <v>15</v>
      </c>
      <c r="F55" s="29">
        <v>0</v>
      </c>
      <c r="G55" s="29">
        <v>0</v>
      </c>
      <c r="H55" s="29">
        <f>H45+H47+H49+H51+H53</f>
        <v>0</v>
      </c>
      <c r="I55" s="29">
        <f>I45+I47+I49+I51+I53</f>
        <v>74.099999999999994</v>
      </c>
      <c r="J55" s="29"/>
    </row>
    <row r="56" spans="1:10" x14ac:dyDescent="0.3">
      <c r="A56" s="345"/>
      <c r="B56" s="379"/>
      <c r="C56" s="361"/>
      <c r="D56" s="338"/>
      <c r="E56" s="11" t="s">
        <v>20</v>
      </c>
      <c r="F56" s="29">
        <f>F46+F48+F50+F52+F54</f>
        <v>0</v>
      </c>
      <c r="G56" s="29">
        <f>G46+G48+G50+G52+G54</f>
        <v>74.099999999999994</v>
      </c>
      <c r="H56" s="29">
        <f>H46+H48+H50+H52+H54</f>
        <v>0</v>
      </c>
      <c r="I56" s="29">
        <f>I46+I48+I50+I52+I54</f>
        <v>74.099999999999994</v>
      </c>
      <c r="J56" s="29"/>
    </row>
    <row r="57" spans="1:10" x14ac:dyDescent="0.3">
      <c r="A57" s="345"/>
      <c r="B57" s="379"/>
      <c r="C57" s="361"/>
      <c r="D57" s="338"/>
      <c r="E57" s="8" t="s">
        <v>15</v>
      </c>
      <c r="F57" s="29">
        <f>F47+F49+F51+F53+F55</f>
        <v>0</v>
      </c>
      <c r="G57" s="29">
        <f>G47+G49+G51+G53+G55</f>
        <v>74.099999999999994</v>
      </c>
      <c r="H57" s="29"/>
      <c r="I57" s="29">
        <v>102.3</v>
      </c>
      <c r="J57" s="29"/>
    </row>
    <row r="58" spans="1:10" ht="15.75" customHeight="1" x14ac:dyDescent="0.3">
      <c r="A58" s="345"/>
      <c r="B58" s="379"/>
      <c r="C58" s="361"/>
      <c r="D58" s="338" t="s">
        <v>28</v>
      </c>
      <c r="E58" s="11" t="s">
        <v>14</v>
      </c>
      <c r="F58" s="29"/>
      <c r="G58" s="29">
        <v>102.3</v>
      </c>
      <c r="H58" s="29"/>
      <c r="I58" s="29">
        <v>102.3</v>
      </c>
      <c r="J58" s="29"/>
    </row>
    <row r="59" spans="1:10" x14ac:dyDescent="0.3">
      <c r="A59" s="345"/>
      <c r="B59" s="379"/>
      <c r="C59" s="361"/>
      <c r="D59" s="361"/>
      <c r="E59" s="8" t="s">
        <v>15</v>
      </c>
      <c r="F59" s="29"/>
      <c r="G59" s="29">
        <v>102.3</v>
      </c>
      <c r="H59" s="29"/>
      <c r="I59" s="29">
        <v>12.7</v>
      </c>
      <c r="J59" s="29"/>
    </row>
    <row r="60" spans="1:10" x14ac:dyDescent="0.3">
      <c r="A60" s="345"/>
      <c r="B60" s="379"/>
      <c r="C60" s="361"/>
      <c r="D60" s="361"/>
      <c r="E60" s="11" t="s">
        <v>16</v>
      </c>
      <c r="F60" s="29"/>
      <c r="G60" s="29">
        <v>12.7</v>
      </c>
      <c r="H60" s="29">
        <v>0</v>
      </c>
      <c r="I60" s="29">
        <v>12.7</v>
      </c>
      <c r="J60" s="29"/>
    </row>
    <row r="61" spans="1:10" x14ac:dyDescent="0.3">
      <c r="A61" s="345"/>
      <c r="B61" s="379"/>
      <c r="C61" s="361"/>
      <c r="D61" s="361"/>
      <c r="E61" s="8" t="s">
        <v>15</v>
      </c>
      <c r="F61" s="29">
        <v>0</v>
      </c>
      <c r="G61" s="29">
        <v>12.7</v>
      </c>
      <c r="H61" s="29">
        <v>0</v>
      </c>
      <c r="I61" s="29">
        <v>0</v>
      </c>
      <c r="J61" s="29"/>
    </row>
    <row r="62" spans="1:10" x14ac:dyDescent="0.3">
      <c r="A62" s="345"/>
      <c r="B62" s="379"/>
      <c r="C62" s="361"/>
      <c r="D62" s="361"/>
      <c r="E62" s="11" t="s">
        <v>17</v>
      </c>
      <c r="F62" s="29">
        <v>0</v>
      </c>
      <c r="G62" s="29">
        <v>0</v>
      </c>
      <c r="H62" s="29">
        <v>0</v>
      </c>
      <c r="I62" s="29">
        <v>0</v>
      </c>
      <c r="J62" s="29"/>
    </row>
    <row r="63" spans="1:10" x14ac:dyDescent="0.3">
      <c r="A63" s="345"/>
      <c r="B63" s="379"/>
      <c r="C63" s="361"/>
      <c r="D63" s="361"/>
      <c r="E63" s="8" t="s">
        <v>15</v>
      </c>
      <c r="F63" s="29">
        <v>0</v>
      </c>
      <c r="G63" s="29">
        <v>0</v>
      </c>
      <c r="H63" s="29">
        <v>0</v>
      </c>
      <c r="I63" s="29">
        <v>0</v>
      </c>
      <c r="J63" s="29"/>
    </row>
    <row r="64" spans="1:10" ht="27.6" x14ac:dyDescent="0.3">
      <c r="A64" s="345"/>
      <c r="B64" s="379"/>
      <c r="C64" s="361"/>
      <c r="D64" s="361"/>
      <c r="E64" s="11" t="s">
        <v>18</v>
      </c>
      <c r="F64" s="29">
        <v>0</v>
      </c>
      <c r="G64" s="29">
        <v>0</v>
      </c>
      <c r="H64" s="29">
        <v>0</v>
      </c>
      <c r="I64" s="29">
        <v>0</v>
      </c>
      <c r="J64" s="29"/>
    </row>
    <row r="65" spans="1:10" x14ac:dyDescent="0.3">
      <c r="A65" s="345"/>
      <c r="B65" s="379"/>
      <c r="C65" s="361"/>
      <c r="D65" s="361"/>
      <c r="E65" s="8" t="s">
        <v>15</v>
      </c>
      <c r="F65" s="29">
        <v>0</v>
      </c>
      <c r="G65" s="29">
        <v>0</v>
      </c>
      <c r="H65" s="29">
        <v>0</v>
      </c>
      <c r="I65" s="29">
        <v>0</v>
      </c>
      <c r="J65" s="29"/>
    </row>
    <row r="66" spans="1:10" x14ac:dyDescent="0.3">
      <c r="A66" s="345"/>
      <c r="B66" s="379"/>
      <c r="C66" s="361"/>
      <c r="D66" s="361"/>
      <c r="E66" s="11" t="s">
        <v>19</v>
      </c>
      <c r="F66" s="29">
        <v>0</v>
      </c>
      <c r="G66" s="29">
        <v>0</v>
      </c>
      <c r="H66" s="29">
        <v>0</v>
      </c>
      <c r="I66" s="29">
        <v>0</v>
      </c>
      <c r="J66" s="29"/>
    </row>
    <row r="67" spans="1:10" x14ac:dyDescent="0.3">
      <c r="A67" s="345"/>
      <c r="B67" s="379"/>
      <c r="C67" s="361"/>
      <c r="D67" s="361"/>
      <c r="E67" s="8" t="s">
        <v>15</v>
      </c>
      <c r="F67" s="29">
        <v>0</v>
      </c>
      <c r="G67" s="29">
        <v>0</v>
      </c>
      <c r="H67" s="29">
        <f>H57+H59+H61+H63+H65</f>
        <v>0</v>
      </c>
      <c r="I67" s="29">
        <f>I57+I59+I61+I63+I65</f>
        <v>115</v>
      </c>
      <c r="J67" s="29"/>
    </row>
    <row r="68" spans="1:10" x14ac:dyDescent="0.3">
      <c r="A68" s="345"/>
      <c r="B68" s="379"/>
      <c r="C68" s="361"/>
      <c r="D68" s="361"/>
      <c r="E68" s="11" t="s">
        <v>20</v>
      </c>
      <c r="F68" s="29">
        <f>F58+F60+F62+F64+F66</f>
        <v>0</v>
      </c>
      <c r="G68" s="29">
        <f>G58+G60+G62+G64+G66</f>
        <v>115</v>
      </c>
      <c r="H68" s="29">
        <f>H58+H60+H62+H64+H66</f>
        <v>0</v>
      </c>
      <c r="I68" s="29">
        <f>I58+I60+I62+I64+I66</f>
        <v>115</v>
      </c>
      <c r="J68" s="29"/>
    </row>
    <row r="69" spans="1:10" x14ac:dyDescent="0.3">
      <c r="A69" s="345"/>
      <c r="B69" s="379"/>
      <c r="C69" s="361"/>
      <c r="D69" s="361"/>
      <c r="E69" s="8" t="s">
        <v>15</v>
      </c>
      <c r="F69" s="29">
        <f>F59+F61+F63+F65+F67</f>
        <v>0</v>
      </c>
      <c r="G69" s="29">
        <f>G59+G61+G63+G65+G67</f>
        <v>115</v>
      </c>
      <c r="H69" s="29"/>
      <c r="I69" s="29">
        <v>102.3</v>
      </c>
      <c r="J69" s="29"/>
    </row>
    <row r="70" spans="1:10" ht="15.75" customHeight="1" x14ac:dyDescent="0.3">
      <c r="A70" s="345"/>
      <c r="B70" s="379"/>
      <c r="C70" s="361"/>
      <c r="D70" s="361" t="s">
        <v>29</v>
      </c>
      <c r="E70" s="11" t="s">
        <v>14</v>
      </c>
      <c r="F70" s="29"/>
      <c r="G70" s="29">
        <v>102.3</v>
      </c>
      <c r="H70" s="29"/>
      <c r="I70" s="29">
        <v>102.3</v>
      </c>
      <c r="J70" s="29"/>
    </row>
    <row r="71" spans="1:10" x14ac:dyDescent="0.3">
      <c r="A71" s="345"/>
      <c r="B71" s="379"/>
      <c r="C71" s="361"/>
      <c r="D71" s="361"/>
      <c r="E71" s="8" t="s">
        <v>15</v>
      </c>
      <c r="F71" s="29"/>
      <c r="G71" s="29">
        <v>102.3</v>
      </c>
      <c r="H71" s="29"/>
      <c r="I71" s="29">
        <v>12.7</v>
      </c>
      <c r="J71" s="29"/>
    </row>
    <row r="72" spans="1:10" x14ac:dyDescent="0.3">
      <c r="A72" s="345"/>
      <c r="B72" s="379"/>
      <c r="C72" s="361"/>
      <c r="D72" s="361"/>
      <c r="E72" s="11" t="s">
        <v>16</v>
      </c>
      <c r="F72" s="29"/>
      <c r="G72" s="29">
        <v>12.7</v>
      </c>
      <c r="H72" s="29">
        <v>0</v>
      </c>
      <c r="I72" s="29">
        <v>12.7</v>
      </c>
      <c r="J72" s="29"/>
    </row>
    <row r="73" spans="1:10" x14ac:dyDescent="0.3">
      <c r="A73" s="345"/>
      <c r="B73" s="379"/>
      <c r="C73" s="361"/>
      <c r="D73" s="361"/>
      <c r="E73" s="8" t="s">
        <v>15</v>
      </c>
      <c r="F73" s="29">
        <v>0</v>
      </c>
      <c r="G73" s="29">
        <v>12.7</v>
      </c>
      <c r="H73" s="29">
        <v>0</v>
      </c>
      <c r="I73" s="29">
        <v>0</v>
      </c>
      <c r="J73" s="29"/>
    </row>
    <row r="74" spans="1:10" x14ac:dyDescent="0.3">
      <c r="A74" s="345"/>
      <c r="B74" s="379"/>
      <c r="C74" s="361"/>
      <c r="D74" s="361"/>
      <c r="E74" s="11" t="s">
        <v>17</v>
      </c>
      <c r="F74" s="29">
        <v>0</v>
      </c>
      <c r="G74" s="29">
        <v>0</v>
      </c>
      <c r="H74" s="29">
        <v>0</v>
      </c>
      <c r="I74" s="29">
        <v>0</v>
      </c>
      <c r="J74" s="29"/>
    </row>
    <row r="75" spans="1:10" x14ac:dyDescent="0.3">
      <c r="A75" s="345"/>
      <c r="B75" s="379"/>
      <c r="C75" s="361"/>
      <c r="D75" s="361"/>
      <c r="E75" s="8" t="s">
        <v>15</v>
      </c>
      <c r="F75" s="29">
        <v>0</v>
      </c>
      <c r="G75" s="29">
        <v>0</v>
      </c>
      <c r="H75" s="29">
        <v>0</v>
      </c>
      <c r="I75" s="29">
        <v>0</v>
      </c>
      <c r="J75" s="29"/>
    </row>
    <row r="76" spans="1:10" ht="27.6" x14ac:dyDescent="0.3">
      <c r="A76" s="345"/>
      <c r="B76" s="379"/>
      <c r="C76" s="361"/>
      <c r="D76" s="361"/>
      <c r="E76" s="11" t="s">
        <v>18</v>
      </c>
      <c r="F76" s="29">
        <v>0</v>
      </c>
      <c r="G76" s="29">
        <v>0</v>
      </c>
      <c r="H76" s="29">
        <v>0</v>
      </c>
      <c r="I76" s="29">
        <v>0</v>
      </c>
      <c r="J76" s="29"/>
    </row>
    <row r="77" spans="1:10" x14ac:dyDescent="0.3">
      <c r="A77" s="345"/>
      <c r="B77" s="379"/>
      <c r="C77" s="361"/>
      <c r="D77" s="361"/>
      <c r="E77" s="8" t="s">
        <v>15</v>
      </c>
      <c r="F77" s="29">
        <v>0</v>
      </c>
      <c r="G77" s="29">
        <v>0</v>
      </c>
      <c r="H77" s="29">
        <v>0</v>
      </c>
      <c r="I77" s="29">
        <v>0</v>
      </c>
      <c r="J77" s="29"/>
    </row>
    <row r="78" spans="1:10" x14ac:dyDescent="0.3">
      <c r="A78" s="345"/>
      <c r="B78" s="379"/>
      <c r="C78" s="361"/>
      <c r="D78" s="361"/>
      <c r="E78" s="11" t="s">
        <v>19</v>
      </c>
      <c r="F78" s="29">
        <v>0</v>
      </c>
      <c r="G78" s="29">
        <v>0</v>
      </c>
      <c r="H78" s="29">
        <v>0</v>
      </c>
      <c r="I78" s="29">
        <v>0</v>
      </c>
      <c r="J78" s="29"/>
    </row>
    <row r="79" spans="1:10" x14ac:dyDescent="0.3">
      <c r="A79" s="345"/>
      <c r="B79" s="379"/>
      <c r="C79" s="361"/>
      <c r="D79" s="361"/>
      <c r="E79" s="8" t="s">
        <v>15</v>
      </c>
      <c r="F79" s="29">
        <v>0</v>
      </c>
      <c r="G79" s="29">
        <v>0</v>
      </c>
      <c r="H79" s="29">
        <f>H69+H71+H73+H75+H77</f>
        <v>0</v>
      </c>
      <c r="I79" s="29">
        <f>I69+I71+I73+I75+I77</f>
        <v>115</v>
      </c>
      <c r="J79" s="29"/>
    </row>
    <row r="80" spans="1:10" x14ac:dyDescent="0.3">
      <c r="A80" s="345"/>
      <c r="B80" s="379"/>
      <c r="C80" s="361"/>
      <c r="D80" s="361"/>
      <c r="E80" s="11" t="s">
        <v>20</v>
      </c>
      <c r="F80" s="29">
        <f>F70+F72+F74+F76+F78</f>
        <v>0</v>
      </c>
      <c r="G80" s="29">
        <f>G70+G72+G74+G76+G78</f>
        <v>115</v>
      </c>
      <c r="H80" s="31">
        <f>H70+H72+H74+H76+H78</f>
        <v>0</v>
      </c>
      <c r="I80" s="31">
        <f>I70+I72+I74+I76+I78</f>
        <v>115</v>
      </c>
      <c r="J80" s="29"/>
    </row>
    <row r="81" spans="1:10" x14ac:dyDescent="0.3">
      <c r="A81" s="345"/>
      <c r="B81" s="379"/>
      <c r="C81" s="361"/>
      <c r="D81" s="361"/>
      <c r="E81" s="12" t="s">
        <v>15</v>
      </c>
      <c r="F81" s="31">
        <f>F71+F73+F75+F77+F79</f>
        <v>0</v>
      </c>
      <c r="G81" s="31">
        <f>G71+G73+G75+G77+G79</f>
        <v>115</v>
      </c>
      <c r="H81" s="31"/>
      <c r="I81" s="31"/>
      <c r="J81" s="31"/>
    </row>
    <row r="82" spans="1:10" x14ac:dyDescent="0.3">
      <c r="A82" s="345"/>
      <c r="B82" s="379"/>
      <c r="C82" s="15"/>
      <c r="D82" s="16"/>
      <c r="E82" s="5" t="s">
        <v>14</v>
      </c>
      <c r="F82" s="32">
        <f t="shared" ref="F82:G93" si="2">F34+F46+F58+F70</f>
        <v>0</v>
      </c>
      <c r="G82" s="33">
        <f t="shared" si="2"/>
        <v>270.60000000000002</v>
      </c>
      <c r="H82" s="192"/>
      <c r="I82" s="192"/>
      <c r="J82" s="7"/>
    </row>
    <row r="83" spans="1:10" x14ac:dyDescent="0.3">
      <c r="A83" s="345"/>
      <c r="B83" s="379"/>
      <c r="C83" s="18"/>
      <c r="D83" s="19"/>
      <c r="E83" s="8" t="s">
        <v>15</v>
      </c>
      <c r="F83" s="34">
        <f t="shared" si="2"/>
        <v>0</v>
      </c>
      <c r="G83" s="34">
        <f t="shared" si="2"/>
        <v>270.60000000000002</v>
      </c>
      <c r="H83" s="193"/>
      <c r="I83" s="193"/>
      <c r="J83" s="10"/>
    </row>
    <row r="84" spans="1:10" x14ac:dyDescent="0.3">
      <c r="A84" s="345"/>
      <c r="B84" s="379"/>
      <c r="C84" s="18"/>
      <c r="D84" s="19"/>
      <c r="E84" s="11" t="s">
        <v>16</v>
      </c>
      <c r="F84" s="34">
        <f t="shared" si="2"/>
        <v>11.7</v>
      </c>
      <c r="G84" s="34">
        <f t="shared" si="2"/>
        <v>33.5</v>
      </c>
      <c r="H84" s="193"/>
      <c r="I84" s="193"/>
      <c r="J84" s="10"/>
    </row>
    <row r="85" spans="1:10" x14ac:dyDescent="0.3">
      <c r="A85" s="345"/>
      <c r="B85" s="379"/>
      <c r="C85" s="18"/>
      <c r="D85" s="19"/>
      <c r="E85" s="8" t="s">
        <v>15</v>
      </c>
      <c r="F85" s="35">
        <f t="shared" si="2"/>
        <v>1.7</v>
      </c>
      <c r="G85" s="34">
        <f t="shared" si="2"/>
        <v>33.5</v>
      </c>
      <c r="H85" s="193"/>
      <c r="I85" s="193"/>
      <c r="J85" s="10"/>
    </row>
    <row r="86" spans="1:10" x14ac:dyDescent="0.3">
      <c r="A86" s="345"/>
      <c r="B86" s="379"/>
      <c r="C86" s="18"/>
      <c r="D86" s="19"/>
      <c r="E86" s="11" t="s">
        <v>17</v>
      </c>
      <c r="F86" s="35">
        <f t="shared" si="2"/>
        <v>0</v>
      </c>
      <c r="G86" s="35">
        <f t="shared" si="2"/>
        <v>0</v>
      </c>
      <c r="H86" s="194"/>
      <c r="I86" s="194"/>
      <c r="J86" s="10"/>
    </row>
    <row r="87" spans="1:10" x14ac:dyDescent="0.3">
      <c r="A87" s="345"/>
      <c r="B87" s="379"/>
      <c r="C87" s="18"/>
      <c r="D87" s="19"/>
      <c r="E87" s="8" t="s">
        <v>15</v>
      </c>
      <c r="F87" s="35">
        <f t="shared" si="2"/>
        <v>0</v>
      </c>
      <c r="G87" s="35">
        <f t="shared" si="2"/>
        <v>0</v>
      </c>
      <c r="H87" s="194"/>
      <c r="I87" s="194"/>
      <c r="J87" s="10"/>
    </row>
    <row r="88" spans="1:10" ht="27.6" x14ac:dyDescent="0.3">
      <c r="A88" s="345"/>
      <c r="B88" s="379"/>
      <c r="C88" s="18"/>
      <c r="D88" s="19"/>
      <c r="E88" s="11" t="s">
        <v>18</v>
      </c>
      <c r="F88" s="35">
        <f t="shared" si="2"/>
        <v>0</v>
      </c>
      <c r="G88" s="35">
        <f t="shared" si="2"/>
        <v>0</v>
      </c>
      <c r="H88" s="194"/>
      <c r="I88" s="194"/>
      <c r="J88" s="10"/>
    </row>
    <row r="89" spans="1:10" x14ac:dyDescent="0.3">
      <c r="A89" s="345"/>
      <c r="B89" s="379"/>
      <c r="C89" s="18"/>
      <c r="D89" s="19"/>
      <c r="E89" s="8" t="s">
        <v>15</v>
      </c>
      <c r="F89" s="35">
        <f t="shared" si="2"/>
        <v>0</v>
      </c>
      <c r="G89" s="35">
        <f t="shared" si="2"/>
        <v>0</v>
      </c>
      <c r="H89" s="194"/>
      <c r="I89" s="194"/>
      <c r="J89" s="10"/>
    </row>
    <row r="90" spans="1:10" x14ac:dyDescent="0.3">
      <c r="A90" s="345"/>
      <c r="B90" s="379"/>
      <c r="C90" s="18"/>
      <c r="D90" s="19"/>
      <c r="E90" s="11" t="s">
        <v>19</v>
      </c>
      <c r="F90" s="35">
        <f t="shared" si="2"/>
        <v>0</v>
      </c>
      <c r="G90" s="35">
        <f t="shared" si="2"/>
        <v>0</v>
      </c>
      <c r="H90" s="194"/>
      <c r="I90" s="194"/>
      <c r="J90" s="10"/>
    </row>
    <row r="91" spans="1:10" x14ac:dyDescent="0.3">
      <c r="A91" s="345"/>
      <c r="B91" s="379"/>
      <c r="C91" s="18"/>
      <c r="D91" s="19"/>
      <c r="E91" s="8" t="s">
        <v>15</v>
      </c>
      <c r="F91" s="35">
        <f t="shared" si="2"/>
        <v>0</v>
      </c>
      <c r="G91" s="35">
        <f t="shared" si="2"/>
        <v>0</v>
      </c>
      <c r="H91" s="194"/>
      <c r="I91" s="194"/>
      <c r="J91" s="10"/>
    </row>
    <row r="92" spans="1:10" ht="27.6" x14ac:dyDescent="0.3">
      <c r="A92" s="345"/>
      <c r="B92" s="379"/>
      <c r="C92" s="18"/>
      <c r="D92" s="19"/>
      <c r="E92" s="11" t="s">
        <v>21</v>
      </c>
      <c r="F92" s="35">
        <f t="shared" si="2"/>
        <v>11.7</v>
      </c>
      <c r="G92" s="35">
        <f t="shared" si="2"/>
        <v>304.10000000000002</v>
      </c>
      <c r="H92" s="194"/>
      <c r="I92" s="194"/>
      <c r="J92" s="10"/>
    </row>
    <row r="93" spans="1:10" x14ac:dyDescent="0.3">
      <c r="A93" s="345"/>
      <c r="B93" s="379"/>
      <c r="C93" s="36"/>
      <c r="D93" s="37"/>
      <c r="E93" s="12" t="s">
        <v>15</v>
      </c>
      <c r="F93" s="38">
        <f t="shared" si="2"/>
        <v>1.7</v>
      </c>
      <c r="G93" s="38">
        <f t="shared" si="2"/>
        <v>304.10000000000002</v>
      </c>
      <c r="H93" s="195"/>
      <c r="I93" s="195"/>
      <c r="J93" s="14"/>
    </row>
    <row r="94" spans="1:10" ht="15.75" customHeight="1" x14ac:dyDescent="0.3">
      <c r="A94" s="380" t="s">
        <v>30</v>
      </c>
      <c r="B94" s="370" t="s">
        <v>31</v>
      </c>
      <c r="C94" s="331" t="s">
        <v>32</v>
      </c>
      <c r="D94" s="364" t="s">
        <v>33</v>
      </c>
      <c r="E94" s="5" t="s">
        <v>14</v>
      </c>
      <c r="F94" s="39">
        <v>2568.9</v>
      </c>
      <c r="G94" s="39">
        <v>2712.4</v>
      </c>
      <c r="H94" s="196"/>
      <c r="I94" s="196"/>
      <c r="J94" s="7"/>
    </row>
    <row r="95" spans="1:10" x14ac:dyDescent="0.3">
      <c r="A95" s="380"/>
      <c r="B95" s="370"/>
      <c r="C95" s="331"/>
      <c r="D95" s="331"/>
      <c r="E95" s="8" t="s">
        <v>15</v>
      </c>
      <c r="F95" s="29">
        <v>785.8</v>
      </c>
      <c r="G95" s="29">
        <v>0</v>
      </c>
      <c r="H95" s="197"/>
      <c r="I95" s="197"/>
      <c r="J95" s="10"/>
    </row>
    <row r="96" spans="1:10" x14ac:dyDescent="0.3">
      <c r="A96" s="380"/>
      <c r="B96" s="370"/>
      <c r="C96" s="331"/>
      <c r="D96" s="331"/>
      <c r="E96" s="11" t="s">
        <v>16</v>
      </c>
      <c r="F96" s="29">
        <v>0</v>
      </c>
      <c r="G96" s="29">
        <v>0</v>
      </c>
      <c r="H96" s="197"/>
      <c r="I96" s="197"/>
      <c r="J96" s="10"/>
    </row>
    <row r="97" spans="1:10" x14ac:dyDescent="0.3">
      <c r="A97" s="380"/>
      <c r="B97" s="370"/>
      <c r="C97" s="331"/>
      <c r="D97" s="331"/>
      <c r="E97" s="8" t="s">
        <v>15</v>
      </c>
      <c r="F97" s="29">
        <v>0</v>
      </c>
      <c r="G97" s="29">
        <v>0</v>
      </c>
      <c r="H97" s="197"/>
      <c r="I97" s="197"/>
      <c r="J97" s="10"/>
    </row>
    <row r="98" spans="1:10" x14ac:dyDescent="0.3">
      <c r="A98" s="380"/>
      <c r="B98" s="370"/>
      <c r="C98" s="331"/>
      <c r="D98" s="331"/>
      <c r="E98" s="11" t="s">
        <v>17</v>
      </c>
      <c r="F98" s="29">
        <v>0</v>
      </c>
      <c r="G98" s="29">
        <v>0</v>
      </c>
      <c r="H98" s="197"/>
      <c r="I98" s="197"/>
      <c r="J98" s="10"/>
    </row>
    <row r="99" spans="1:10" x14ac:dyDescent="0.3">
      <c r="A99" s="380"/>
      <c r="B99" s="370"/>
      <c r="C99" s="331"/>
      <c r="D99" s="331"/>
      <c r="E99" s="8" t="s">
        <v>15</v>
      </c>
      <c r="F99" s="29">
        <v>0</v>
      </c>
      <c r="G99" s="29">
        <v>0</v>
      </c>
      <c r="H99" s="197"/>
      <c r="I99" s="197"/>
      <c r="J99" s="10"/>
    </row>
    <row r="100" spans="1:10" ht="27.6" x14ac:dyDescent="0.3">
      <c r="A100" s="380"/>
      <c r="B100" s="370"/>
      <c r="C100" s="331"/>
      <c r="D100" s="331"/>
      <c r="E100" s="11" t="s">
        <v>18</v>
      </c>
      <c r="F100" s="29">
        <v>0</v>
      </c>
      <c r="G100" s="29">
        <v>0</v>
      </c>
      <c r="H100" s="197"/>
      <c r="I100" s="197"/>
      <c r="J100" s="10"/>
    </row>
    <row r="101" spans="1:10" x14ac:dyDescent="0.3">
      <c r="A101" s="380"/>
      <c r="B101" s="370"/>
      <c r="C101" s="331"/>
      <c r="D101" s="331"/>
      <c r="E101" s="8" t="s">
        <v>15</v>
      </c>
      <c r="F101" s="29">
        <v>0</v>
      </c>
      <c r="G101" s="29">
        <v>0</v>
      </c>
      <c r="H101" s="197"/>
      <c r="I101" s="197"/>
      <c r="J101" s="10"/>
    </row>
    <row r="102" spans="1:10" x14ac:dyDescent="0.3">
      <c r="A102" s="380"/>
      <c r="B102" s="370"/>
      <c r="C102" s="331"/>
      <c r="D102" s="331"/>
      <c r="E102" s="11" t="s">
        <v>19</v>
      </c>
      <c r="F102" s="29">
        <v>0</v>
      </c>
      <c r="G102" s="29">
        <v>0</v>
      </c>
      <c r="H102" s="197"/>
      <c r="I102" s="197"/>
      <c r="J102" s="10"/>
    </row>
    <row r="103" spans="1:10" x14ac:dyDescent="0.3">
      <c r="A103" s="380"/>
      <c r="B103" s="370"/>
      <c r="C103" s="331"/>
      <c r="D103" s="331"/>
      <c r="E103" s="8" t="s">
        <v>15</v>
      </c>
      <c r="F103" s="29">
        <v>0</v>
      </c>
      <c r="G103" s="29">
        <v>0</v>
      </c>
      <c r="H103" s="197"/>
      <c r="I103" s="197"/>
      <c r="J103" s="10"/>
    </row>
    <row r="104" spans="1:10" x14ac:dyDescent="0.3">
      <c r="A104" s="380"/>
      <c r="B104" s="370"/>
      <c r="C104" s="331"/>
      <c r="D104" s="331"/>
      <c r="E104" s="11" t="s">
        <v>20</v>
      </c>
      <c r="F104" s="29">
        <f>F94+F96+F98+F100+F102</f>
        <v>2568.9</v>
      </c>
      <c r="G104" s="29">
        <f>G94+G96+G98+G100+G102</f>
        <v>2712.4</v>
      </c>
      <c r="H104" s="197"/>
      <c r="I104" s="197"/>
      <c r="J104" s="10"/>
    </row>
    <row r="105" spans="1:10" x14ac:dyDescent="0.3">
      <c r="A105" s="380"/>
      <c r="B105" s="370"/>
      <c r="C105" s="331"/>
      <c r="D105" s="331"/>
      <c r="E105" s="8" t="s">
        <v>15</v>
      </c>
      <c r="F105" s="29">
        <f>F95+F97+F99+F101+F103</f>
        <v>785.8</v>
      </c>
      <c r="G105" s="29">
        <f>G95+G97+G99+G101+G103</f>
        <v>0</v>
      </c>
      <c r="H105" s="197"/>
      <c r="I105" s="197"/>
      <c r="J105" s="10"/>
    </row>
    <row r="106" spans="1:10" ht="15.75" customHeight="1" x14ac:dyDescent="0.3">
      <c r="A106" s="380"/>
      <c r="B106" s="370"/>
      <c r="C106" s="331"/>
      <c r="D106" s="338" t="s">
        <v>34</v>
      </c>
      <c r="E106" s="11" t="s">
        <v>14</v>
      </c>
      <c r="F106" s="29">
        <v>0</v>
      </c>
      <c r="G106" s="29">
        <v>0</v>
      </c>
      <c r="H106" s="197"/>
      <c r="I106" s="197"/>
      <c r="J106" s="10"/>
    </row>
    <row r="107" spans="1:10" x14ac:dyDescent="0.3">
      <c r="A107" s="380"/>
      <c r="B107" s="370"/>
      <c r="C107" s="331"/>
      <c r="D107" s="331"/>
      <c r="E107" s="8" t="s">
        <v>15</v>
      </c>
      <c r="F107" s="29">
        <v>0</v>
      </c>
      <c r="G107" s="29">
        <v>0</v>
      </c>
      <c r="H107" s="197"/>
      <c r="I107" s="197"/>
      <c r="J107" s="10"/>
    </row>
    <row r="108" spans="1:10" x14ac:dyDescent="0.3">
      <c r="A108" s="380"/>
      <c r="B108" s="370"/>
      <c r="C108" s="331"/>
      <c r="D108" s="331"/>
      <c r="E108" s="11" t="s">
        <v>16</v>
      </c>
      <c r="F108" s="29">
        <v>329.6</v>
      </c>
      <c r="G108" s="29">
        <v>708.8</v>
      </c>
      <c r="H108" s="197"/>
      <c r="I108" s="197"/>
      <c r="J108" s="10"/>
    </row>
    <row r="109" spans="1:10" x14ac:dyDescent="0.3">
      <c r="A109" s="380"/>
      <c r="B109" s="370"/>
      <c r="C109" s="331"/>
      <c r="D109" s="331"/>
      <c r="E109" s="8" t="s">
        <v>15</v>
      </c>
      <c r="F109" s="29">
        <v>109.3</v>
      </c>
      <c r="G109" s="29">
        <v>0</v>
      </c>
      <c r="H109" s="197"/>
      <c r="I109" s="197"/>
      <c r="J109" s="10"/>
    </row>
    <row r="110" spans="1:10" x14ac:dyDescent="0.3">
      <c r="A110" s="380"/>
      <c r="B110" s="370"/>
      <c r="C110" s="331"/>
      <c r="D110" s="331"/>
      <c r="E110" s="11" t="s">
        <v>17</v>
      </c>
      <c r="F110" s="29">
        <v>0</v>
      </c>
      <c r="G110" s="29">
        <v>0</v>
      </c>
      <c r="H110" s="197"/>
      <c r="I110" s="197"/>
      <c r="J110" s="10"/>
    </row>
    <row r="111" spans="1:10" x14ac:dyDescent="0.3">
      <c r="A111" s="380"/>
      <c r="B111" s="370"/>
      <c r="C111" s="331"/>
      <c r="D111" s="331"/>
      <c r="E111" s="8" t="s">
        <v>15</v>
      </c>
      <c r="F111" s="29">
        <v>0</v>
      </c>
      <c r="G111" s="29">
        <v>0</v>
      </c>
      <c r="H111" s="197"/>
      <c r="I111" s="197"/>
      <c r="J111" s="10"/>
    </row>
    <row r="112" spans="1:10" ht="27.6" x14ac:dyDescent="0.3">
      <c r="A112" s="380"/>
      <c r="B112" s="370"/>
      <c r="C112" s="331"/>
      <c r="D112" s="331"/>
      <c r="E112" s="11" t="s">
        <v>18</v>
      </c>
      <c r="F112" s="29">
        <v>0</v>
      </c>
      <c r="G112" s="29">
        <v>0</v>
      </c>
      <c r="H112" s="197"/>
      <c r="I112" s="197"/>
      <c r="J112" s="10"/>
    </row>
    <row r="113" spans="1:10" x14ac:dyDescent="0.3">
      <c r="A113" s="380"/>
      <c r="B113" s="370"/>
      <c r="C113" s="331"/>
      <c r="D113" s="331"/>
      <c r="E113" s="8" t="s">
        <v>15</v>
      </c>
      <c r="F113" s="29">
        <v>0</v>
      </c>
      <c r="G113" s="29">
        <v>0</v>
      </c>
      <c r="H113" s="197"/>
      <c r="I113" s="197"/>
      <c r="J113" s="10"/>
    </row>
    <row r="114" spans="1:10" x14ac:dyDescent="0.3">
      <c r="A114" s="380"/>
      <c r="B114" s="370"/>
      <c r="C114" s="331"/>
      <c r="D114" s="331"/>
      <c r="E114" s="11" t="s">
        <v>19</v>
      </c>
      <c r="F114" s="29">
        <v>0</v>
      </c>
      <c r="G114" s="29">
        <v>0</v>
      </c>
      <c r="H114" s="197"/>
      <c r="I114" s="197"/>
      <c r="J114" s="10"/>
    </row>
    <row r="115" spans="1:10" x14ac:dyDescent="0.3">
      <c r="A115" s="380"/>
      <c r="B115" s="370"/>
      <c r="C115" s="331"/>
      <c r="D115" s="331"/>
      <c r="E115" s="8" t="s">
        <v>15</v>
      </c>
      <c r="F115" s="29">
        <v>0</v>
      </c>
      <c r="G115" s="29">
        <v>0</v>
      </c>
      <c r="H115" s="197"/>
      <c r="I115" s="197"/>
      <c r="J115" s="10"/>
    </row>
    <row r="116" spans="1:10" x14ac:dyDescent="0.3">
      <c r="A116" s="380"/>
      <c r="B116" s="370"/>
      <c r="C116" s="331"/>
      <c r="D116" s="331"/>
      <c r="E116" s="11" t="s">
        <v>20</v>
      </c>
      <c r="F116" s="29">
        <f>F106+F108+F110+F112+F114</f>
        <v>329.6</v>
      </c>
      <c r="G116" s="29">
        <f>G106+G108+G110+G112+G114</f>
        <v>708.8</v>
      </c>
      <c r="H116" s="197"/>
      <c r="I116" s="197"/>
      <c r="J116" s="10"/>
    </row>
    <row r="117" spans="1:10" x14ac:dyDescent="0.3">
      <c r="A117" s="380"/>
      <c r="B117" s="370"/>
      <c r="C117" s="331"/>
      <c r="D117" s="331"/>
      <c r="E117" s="8" t="s">
        <v>15</v>
      </c>
      <c r="F117" s="29">
        <f>F107+F109+F111+F113+F115</f>
        <v>109.3</v>
      </c>
      <c r="G117" s="29">
        <f>G107+G109+G111+G113+G115</f>
        <v>0</v>
      </c>
      <c r="H117" s="197"/>
      <c r="I117" s="197"/>
      <c r="J117" s="10"/>
    </row>
    <row r="118" spans="1:10" ht="15.75" customHeight="1" x14ac:dyDescent="0.3">
      <c r="A118" s="380"/>
      <c r="B118" s="370"/>
      <c r="C118" s="331"/>
      <c r="D118" s="338" t="s">
        <v>35</v>
      </c>
      <c r="E118" s="11" t="s">
        <v>14</v>
      </c>
      <c r="F118" s="29">
        <v>2559.6</v>
      </c>
      <c r="G118" s="29">
        <v>2886.4</v>
      </c>
      <c r="H118" s="197"/>
      <c r="I118" s="197"/>
      <c r="J118" s="10"/>
    </row>
    <row r="119" spans="1:10" x14ac:dyDescent="0.3">
      <c r="A119" s="380"/>
      <c r="B119" s="370"/>
      <c r="C119" s="331"/>
      <c r="D119" s="331"/>
      <c r="E119" s="8" t="s">
        <v>15</v>
      </c>
      <c r="F119" s="29">
        <v>853.2</v>
      </c>
      <c r="G119" s="29">
        <v>57.2</v>
      </c>
      <c r="H119" s="197"/>
      <c r="I119" s="197"/>
      <c r="J119" s="10"/>
    </row>
    <row r="120" spans="1:10" x14ac:dyDescent="0.3">
      <c r="A120" s="380"/>
      <c r="B120" s="370"/>
      <c r="C120" s="331"/>
      <c r="D120" s="331"/>
      <c r="E120" s="11" t="s">
        <v>16</v>
      </c>
      <c r="F120" s="29">
        <v>359.4</v>
      </c>
      <c r="G120" s="29">
        <v>405.5</v>
      </c>
      <c r="H120" s="197"/>
      <c r="I120" s="197"/>
      <c r="J120" s="10"/>
    </row>
    <row r="121" spans="1:10" x14ac:dyDescent="0.3">
      <c r="A121" s="380"/>
      <c r="B121" s="370"/>
      <c r="C121" s="331"/>
      <c r="D121" s="331"/>
      <c r="E121" s="8" t="s">
        <v>15</v>
      </c>
      <c r="F121" s="29">
        <v>119.8</v>
      </c>
      <c r="G121" s="29">
        <v>8.1</v>
      </c>
      <c r="H121" s="197"/>
      <c r="I121" s="197"/>
      <c r="J121" s="10"/>
    </row>
    <row r="122" spans="1:10" x14ac:dyDescent="0.3">
      <c r="A122" s="380"/>
      <c r="B122" s="370"/>
      <c r="C122" s="331"/>
      <c r="D122" s="331"/>
      <c r="E122" s="11" t="s">
        <v>17</v>
      </c>
      <c r="F122" s="29">
        <v>0</v>
      </c>
      <c r="G122" s="29">
        <v>0</v>
      </c>
      <c r="H122" s="197"/>
      <c r="I122" s="197"/>
      <c r="J122" s="10"/>
    </row>
    <row r="123" spans="1:10" x14ac:dyDescent="0.3">
      <c r="A123" s="380"/>
      <c r="B123" s="370"/>
      <c r="C123" s="331"/>
      <c r="D123" s="331"/>
      <c r="E123" s="8" t="s">
        <v>15</v>
      </c>
      <c r="F123" s="29">
        <v>0</v>
      </c>
      <c r="G123" s="29">
        <v>0</v>
      </c>
      <c r="H123" s="197"/>
      <c r="I123" s="197"/>
      <c r="J123" s="10"/>
    </row>
    <row r="124" spans="1:10" ht="27.6" x14ac:dyDescent="0.3">
      <c r="A124" s="380"/>
      <c r="B124" s="370"/>
      <c r="C124" s="331"/>
      <c r="D124" s="331"/>
      <c r="E124" s="11" t="s">
        <v>18</v>
      </c>
      <c r="F124" s="29">
        <v>0</v>
      </c>
      <c r="G124" s="29">
        <v>0</v>
      </c>
      <c r="H124" s="197"/>
      <c r="I124" s="197"/>
      <c r="J124" s="10"/>
    </row>
    <row r="125" spans="1:10" x14ac:dyDescent="0.3">
      <c r="A125" s="380"/>
      <c r="B125" s="370"/>
      <c r="C125" s="331"/>
      <c r="D125" s="331"/>
      <c r="E125" s="8" t="s">
        <v>15</v>
      </c>
      <c r="F125" s="29">
        <v>0</v>
      </c>
      <c r="G125" s="29">
        <v>0</v>
      </c>
      <c r="H125" s="197"/>
      <c r="I125" s="197"/>
      <c r="J125" s="10"/>
    </row>
    <row r="126" spans="1:10" x14ac:dyDescent="0.3">
      <c r="A126" s="380"/>
      <c r="B126" s="370"/>
      <c r="C126" s="331"/>
      <c r="D126" s="331"/>
      <c r="E126" s="11" t="s">
        <v>19</v>
      </c>
      <c r="F126" s="29">
        <v>0</v>
      </c>
      <c r="G126" s="29">
        <v>0</v>
      </c>
      <c r="H126" s="197"/>
      <c r="I126" s="197"/>
      <c r="J126" s="10"/>
    </row>
    <row r="127" spans="1:10" x14ac:dyDescent="0.3">
      <c r="A127" s="380"/>
      <c r="B127" s="370"/>
      <c r="C127" s="331"/>
      <c r="D127" s="331"/>
      <c r="E127" s="8" t="s">
        <v>15</v>
      </c>
      <c r="F127" s="29">
        <v>0</v>
      </c>
      <c r="G127" s="29">
        <v>0</v>
      </c>
      <c r="H127" s="197"/>
      <c r="I127" s="197"/>
      <c r="J127" s="10"/>
    </row>
    <row r="128" spans="1:10" x14ac:dyDescent="0.3">
      <c r="A128" s="380"/>
      <c r="B128" s="370"/>
      <c r="C128" s="331"/>
      <c r="D128" s="331"/>
      <c r="E128" s="11" t="s">
        <v>20</v>
      </c>
      <c r="F128" s="29">
        <f>F118+F120+F122+F124+F126</f>
        <v>2919</v>
      </c>
      <c r="G128" s="29">
        <f>G118+G120+G122+G124+G126</f>
        <v>3291.9</v>
      </c>
      <c r="H128" s="197"/>
      <c r="I128" s="197"/>
      <c r="J128" s="10"/>
    </row>
    <row r="129" spans="1:10" x14ac:dyDescent="0.3">
      <c r="A129" s="380"/>
      <c r="B129" s="370"/>
      <c r="C129" s="331"/>
      <c r="D129" s="331"/>
      <c r="E129" s="8" t="s">
        <v>15</v>
      </c>
      <c r="F129" s="29">
        <f>F119+F121+F123+F125+F127</f>
        <v>973</v>
      </c>
      <c r="G129" s="29">
        <f>G119+G121+G123+G125+G127</f>
        <v>65.3</v>
      </c>
      <c r="H129" s="197"/>
      <c r="I129" s="197"/>
      <c r="J129" s="10"/>
    </row>
    <row r="130" spans="1:10" ht="15.75" customHeight="1" x14ac:dyDescent="0.3">
      <c r="A130" s="380"/>
      <c r="B130" s="370"/>
      <c r="C130" s="331"/>
      <c r="D130" s="361" t="s">
        <v>36</v>
      </c>
      <c r="E130" s="11" t="s">
        <v>14</v>
      </c>
      <c r="F130" s="29">
        <v>0</v>
      </c>
      <c r="G130" s="29">
        <v>0</v>
      </c>
      <c r="H130" s="197"/>
      <c r="I130" s="197"/>
      <c r="J130" s="10"/>
    </row>
    <row r="131" spans="1:10" x14ac:dyDescent="0.3">
      <c r="A131" s="380"/>
      <c r="B131" s="370"/>
      <c r="C131" s="331"/>
      <c r="D131" s="331"/>
      <c r="E131" s="8" t="s">
        <v>15</v>
      </c>
      <c r="F131" s="29">
        <v>0</v>
      </c>
      <c r="G131" s="29">
        <v>0</v>
      </c>
      <c r="H131" s="197"/>
      <c r="I131" s="197"/>
      <c r="J131" s="10"/>
    </row>
    <row r="132" spans="1:10" x14ac:dyDescent="0.3">
      <c r="A132" s="380"/>
      <c r="B132" s="370"/>
      <c r="C132" s="331"/>
      <c r="D132" s="331"/>
      <c r="E132" s="11" t="s">
        <v>16</v>
      </c>
      <c r="F132" s="29">
        <v>0</v>
      </c>
      <c r="G132" s="34">
        <v>1.2</v>
      </c>
      <c r="H132" s="193"/>
      <c r="I132" s="193"/>
      <c r="J132" s="10"/>
    </row>
    <row r="133" spans="1:10" x14ac:dyDescent="0.3">
      <c r="A133" s="380"/>
      <c r="B133" s="370"/>
      <c r="C133" s="331"/>
      <c r="D133" s="331"/>
      <c r="E133" s="8" t="s">
        <v>15</v>
      </c>
      <c r="F133" s="29">
        <v>0</v>
      </c>
      <c r="G133" s="29">
        <v>0</v>
      </c>
      <c r="H133" s="197"/>
      <c r="I133" s="197"/>
      <c r="J133" s="10"/>
    </row>
    <row r="134" spans="1:10" x14ac:dyDescent="0.3">
      <c r="A134" s="380"/>
      <c r="B134" s="370"/>
      <c r="C134" s="331"/>
      <c r="D134" s="331"/>
      <c r="E134" s="11" t="s">
        <v>17</v>
      </c>
      <c r="F134" s="29">
        <v>0</v>
      </c>
      <c r="G134" s="29">
        <v>0</v>
      </c>
      <c r="H134" s="197"/>
      <c r="I134" s="197"/>
      <c r="J134" s="10"/>
    </row>
    <row r="135" spans="1:10" x14ac:dyDescent="0.3">
      <c r="A135" s="380"/>
      <c r="B135" s="370"/>
      <c r="C135" s="331"/>
      <c r="D135" s="331"/>
      <c r="E135" s="8" t="s">
        <v>15</v>
      </c>
      <c r="F135" s="29">
        <v>0</v>
      </c>
      <c r="G135" s="29">
        <v>0</v>
      </c>
      <c r="H135" s="197"/>
      <c r="I135" s="197"/>
      <c r="J135" s="10"/>
    </row>
    <row r="136" spans="1:10" ht="27.6" x14ac:dyDescent="0.3">
      <c r="A136" s="380"/>
      <c r="B136" s="370"/>
      <c r="C136" s="331"/>
      <c r="D136" s="331"/>
      <c r="E136" s="11" t="s">
        <v>18</v>
      </c>
      <c r="F136" s="29">
        <v>0</v>
      </c>
      <c r="G136" s="29">
        <v>0</v>
      </c>
      <c r="H136" s="197"/>
      <c r="I136" s="197"/>
      <c r="J136" s="10"/>
    </row>
    <row r="137" spans="1:10" x14ac:dyDescent="0.3">
      <c r="A137" s="380"/>
      <c r="B137" s="370"/>
      <c r="C137" s="331"/>
      <c r="D137" s="331"/>
      <c r="E137" s="8" t="s">
        <v>15</v>
      </c>
      <c r="F137" s="29">
        <v>0</v>
      </c>
      <c r="G137" s="29">
        <v>0</v>
      </c>
      <c r="H137" s="197"/>
      <c r="I137" s="197"/>
      <c r="J137" s="10"/>
    </row>
    <row r="138" spans="1:10" x14ac:dyDescent="0.3">
      <c r="A138" s="380"/>
      <c r="B138" s="370"/>
      <c r="C138" s="331"/>
      <c r="D138" s="331"/>
      <c r="E138" s="11" t="s">
        <v>19</v>
      </c>
      <c r="F138" s="29">
        <v>0</v>
      </c>
      <c r="G138" s="29">
        <v>1.2</v>
      </c>
      <c r="H138" s="197"/>
      <c r="I138" s="197"/>
      <c r="J138" s="10"/>
    </row>
    <row r="139" spans="1:10" x14ac:dyDescent="0.3">
      <c r="A139" s="380"/>
      <c r="B139" s="370"/>
      <c r="C139" s="331"/>
      <c r="D139" s="331"/>
      <c r="E139" s="8" t="s">
        <v>15</v>
      </c>
      <c r="F139" s="29">
        <v>0</v>
      </c>
      <c r="G139" s="29">
        <v>0</v>
      </c>
      <c r="H139" s="197"/>
      <c r="I139" s="197"/>
      <c r="J139" s="10"/>
    </row>
    <row r="140" spans="1:10" x14ac:dyDescent="0.3">
      <c r="A140" s="380"/>
      <c r="B140" s="370"/>
      <c r="C140" s="331"/>
      <c r="D140" s="331"/>
      <c r="E140" s="11" t="s">
        <v>20</v>
      </c>
      <c r="F140" s="29">
        <f>F130+F132+F134+F136+F138</f>
        <v>0</v>
      </c>
      <c r="G140" s="34">
        <f>G130+G132+G134+G136+G138</f>
        <v>2.4</v>
      </c>
      <c r="H140" s="193"/>
      <c r="I140" s="193"/>
      <c r="J140" s="10"/>
    </row>
    <row r="141" spans="1:10" x14ac:dyDescent="0.3">
      <c r="A141" s="380"/>
      <c r="B141" s="370"/>
      <c r="C141" s="331"/>
      <c r="D141" s="331"/>
      <c r="E141" s="12" t="s">
        <v>15</v>
      </c>
      <c r="F141" s="31">
        <f>F131+F133+F135+F137+F139</f>
        <v>0</v>
      </c>
      <c r="G141" s="31">
        <f>G131+G133+G135+G137+G139</f>
        <v>0</v>
      </c>
      <c r="H141" s="198"/>
      <c r="I141" s="198"/>
      <c r="J141" s="14"/>
    </row>
    <row r="142" spans="1:10" x14ac:dyDescent="0.3">
      <c r="A142" s="380"/>
      <c r="B142" s="380"/>
      <c r="C142" s="15"/>
      <c r="D142" s="15"/>
      <c r="E142" s="5" t="s">
        <v>14</v>
      </c>
      <c r="F142" s="39">
        <f t="shared" ref="F142:G153" si="3">F94+F106+F118+F130</f>
        <v>5128.5</v>
      </c>
      <c r="G142" s="32">
        <f t="shared" si="3"/>
        <v>5598.8</v>
      </c>
      <c r="H142" s="199"/>
      <c r="I142" s="199"/>
      <c r="J142" s="7"/>
    </row>
    <row r="143" spans="1:10" x14ac:dyDescent="0.3">
      <c r="A143" s="380"/>
      <c r="B143" s="380"/>
      <c r="C143" s="18"/>
      <c r="D143" s="18"/>
      <c r="E143" s="8" t="s">
        <v>15</v>
      </c>
      <c r="F143" s="29">
        <f t="shared" si="3"/>
        <v>1639</v>
      </c>
      <c r="G143" s="29">
        <f t="shared" si="3"/>
        <v>57.2</v>
      </c>
      <c r="H143" s="197"/>
      <c r="I143" s="197"/>
      <c r="J143" s="10"/>
    </row>
    <row r="144" spans="1:10" x14ac:dyDescent="0.3">
      <c r="A144" s="380"/>
      <c r="B144" s="380"/>
      <c r="C144" s="18"/>
      <c r="D144" s="18"/>
      <c r="E144" s="11" t="s">
        <v>16</v>
      </c>
      <c r="F144" s="29">
        <f t="shared" si="3"/>
        <v>689</v>
      </c>
      <c r="G144" s="34">
        <f t="shared" si="3"/>
        <v>1115.5</v>
      </c>
      <c r="H144" s="193"/>
      <c r="I144" s="193"/>
      <c r="J144" s="10"/>
    </row>
    <row r="145" spans="1:10" x14ac:dyDescent="0.3">
      <c r="A145" s="380"/>
      <c r="B145" s="380"/>
      <c r="C145" s="18"/>
      <c r="D145" s="18"/>
      <c r="E145" s="8" t="s">
        <v>15</v>
      </c>
      <c r="F145" s="29">
        <f t="shared" si="3"/>
        <v>229.1</v>
      </c>
      <c r="G145" s="29">
        <f t="shared" si="3"/>
        <v>8.1</v>
      </c>
      <c r="H145" s="197"/>
      <c r="I145" s="197"/>
      <c r="J145" s="10"/>
    </row>
    <row r="146" spans="1:10" x14ac:dyDescent="0.3">
      <c r="A146" s="380"/>
      <c r="B146" s="380"/>
      <c r="C146" s="18"/>
      <c r="D146" s="18"/>
      <c r="E146" s="11" t="s">
        <v>17</v>
      </c>
      <c r="F146" s="29">
        <f t="shared" si="3"/>
        <v>0</v>
      </c>
      <c r="G146" s="29">
        <f t="shared" si="3"/>
        <v>0</v>
      </c>
      <c r="H146" s="197"/>
      <c r="I146" s="197"/>
      <c r="J146" s="10"/>
    </row>
    <row r="147" spans="1:10" x14ac:dyDescent="0.3">
      <c r="A147" s="380"/>
      <c r="B147" s="380"/>
      <c r="C147" s="18"/>
      <c r="D147" s="18"/>
      <c r="E147" s="8" t="s">
        <v>15</v>
      </c>
      <c r="F147" s="29">
        <f t="shared" si="3"/>
        <v>0</v>
      </c>
      <c r="G147" s="29">
        <f t="shared" si="3"/>
        <v>0</v>
      </c>
      <c r="H147" s="197"/>
      <c r="I147" s="197"/>
      <c r="J147" s="10"/>
    </row>
    <row r="148" spans="1:10" ht="27.6" x14ac:dyDescent="0.3">
      <c r="A148" s="380"/>
      <c r="B148" s="380"/>
      <c r="C148" s="18"/>
      <c r="D148" s="18"/>
      <c r="E148" s="11" t="s">
        <v>18</v>
      </c>
      <c r="F148" s="29">
        <f t="shared" si="3"/>
        <v>0</v>
      </c>
      <c r="G148" s="29">
        <f t="shared" si="3"/>
        <v>0</v>
      </c>
      <c r="H148" s="197"/>
      <c r="I148" s="197"/>
      <c r="J148" s="10"/>
    </row>
    <row r="149" spans="1:10" x14ac:dyDescent="0.3">
      <c r="A149" s="380"/>
      <c r="B149" s="380"/>
      <c r="C149" s="18"/>
      <c r="D149" s="18"/>
      <c r="E149" s="8" t="s">
        <v>15</v>
      </c>
      <c r="F149" s="29">
        <f t="shared" si="3"/>
        <v>0</v>
      </c>
      <c r="G149" s="29">
        <f t="shared" si="3"/>
        <v>0</v>
      </c>
      <c r="H149" s="197"/>
      <c r="I149" s="197"/>
      <c r="J149" s="10"/>
    </row>
    <row r="150" spans="1:10" x14ac:dyDescent="0.3">
      <c r="A150" s="380"/>
      <c r="B150" s="380"/>
      <c r="C150" s="18"/>
      <c r="D150" s="18"/>
      <c r="E150" s="11" t="s">
        <v>19</v>
      </c>
      <c r="F150" s="29">
        <f t="shared" si="3"/>
        <v>0</v>
      </c>
      <c r="G150" s="29">
        <f t="shared" si="3"/>
        <v>1.2</v>
      </c>
      <c r="H150" s="197"/>
      <c r="I150" s="197"/>
      <c r="J150" s="10"/>
    </row>
    <row r="151" spans="1:10" x14ac:dyDescent="0.3">
      <c r="A151" s="380"/>
      <c r="B151" s="380"/>
      <c r="C151" s="18"/>
      <c r="D151" s="18"/>
      <c r="E151" s="8" t="s">
        <v>15</v>
      </c>
      <c r="F151" s="29">
        <f t="shared" si="3"/>
        <v>0</v>
      </c>
      <c r="G151" s="29">
        <f t="shared" si="3"/>
        <v>0</v>
      </c>
      <c r="H151" s="197"/>
      <c r="I151" s="197"/>
      <c r="J151" s="10"/>
    </row>
    <row r="152" spans="1:10" ht="27.6" x14ac:dyDescent="0.3">
      <c r="A152" s="380"/>
      <c r="B152" s="380"/>
      <c r="C152" s="18"/>
      <c r="D152" s="18"/>
      <c r="E152" s="11" t="s">
        <v>21</v>
      </c>
      <c r="F152" s="29">
        <f t="shared" si="3"/>
        <v>5817.5</v>
      </c>
      <c r="G152" s="29">
        <f t="shared" si="3"/>
        <v>6715.5</v>
      </c>
      <c r="H152" s="197"/>
      <c r="I152" s="197"/>
      <c r="J152" s="10"/>
    </row>
    <row r="153" spans="1:10" x14ac:dyDescent="0.3">
      <c r="A153" s="380"/>
      <c r="B153" s="380"/>
      <c r="C153" s="36"/>
      <c r="D153" s="36"/>
      <c r="E153" s="12" t="s">
        <v>15</v>
      </c>
      <c r="F153" s="31">
        <f t="shared" si="3"/>
        <v>1868.1</v>
      </c>
      <c r="G153" s="31">
        <f t="shared" si="3"/>
        <v>65.3</v>
      </c>
      <c r="H153" s="198"/>
      <c r="I153" s="198"/>
      <c r="J153" s="14"/>
    </row>
    <row r="154" spans="1:10" ht="15.75" customHeight="1" x14ac:dyDescent="0.3">
      <c r="A154" s="339" t="s">
        <v>37</v>
      </c>
      <c r="B154" s="333" t="s">
        <v>38</v>
      </c>
      <c r="C154" s="359" t="s">
        <v>39</v>
      </c>
      <c r="D154" s="364" t="s">
        <v>40</v>
      </c>
      <c r="E154" s="5" t="s">
        <v>14</v>
      </c>
      <c r="F154" s="39">
        <v>0</v>
      </c>
      <c r="G154" s="39">
        <v>22.8</v>
      </c>
      <c r="H154" s="196"/>
      <c r="I154" s="196"/>
      <c r="J154" s="7"/>
    </row>
    <row r="155" spans="1:10" x14ac:dyDescent="0.3">
      <c r="A155" s="339"/>
      <c r="B155" s="339"/>
      <c r="C155" s="359"/>
      <c r="D155" s="364"/>
      <c r="E155" s="8" t="s">
        <v>15</v>
      </c>
      <c r="F155" s="29">
        <v>0</v>
      </c>
      <c r="G155" s="29">
        <v>0</v>
      </c>
      <c r="H155" s="197"/>
      <c r="I155" s="197"/>
      <c r="J155" s="10"/>
    </row>
    <row r="156" spans="1:10" x14ac:dyDescent="0.3">
      <c r="A156" s="339"/>
      <c r="B156" s="339"/>
      <c r="C156" s="359"/>
      <c r="D156" s="364"/>
      <c r="E156" s="11" t="s">
        <v>16</v>
      </c>
      <c r="F156" s="29">
        <v>0</v>
      </c>
      <c r="G156" s="29">
        <v>0.5</v>
      </c>
      <c r="H156" s="197"/>
      <c r="I156" s="197"/>
      <c r="J156" s="10"/>
    </row>
    <row r="157" spans="1:10" x14ac:dyDescent="0.3">
      <c r="A157" s="339"/>
      <c r="B157" s="339"/>
      <c r="C157" s="359"/>
      <c r="D157" s="364"/>
      <c r="E157" s="8" t="s">
        <v>15</v>
      </c>
      <c r="F157" s="29">
        <v>0</v>
      </c>
      <c r="G157" s="29">
        <v>0</v>
      </c>
      <c r="H157" s="197"/>
      <c r="I157" s="197"/>
      <c r="J157" s="10"/>
    </row>
    <row r="158" spans="1:10" x14ac:dyDescent="0.3">
      <c r="A158" s="339"/>
      <c r="B158" s="339"/>
      <c r="C158" s="359"/>
      <c r="D158" s="364"/>
      <c r="E158" s="11" t="s">
        <v>17</v>
      </c>
      <c r="F158" s="29">
        <v>0</v>
      </c>
      <c r="G158" s="29">
        <v>0</v>
      </c>
      <c r="H158" s="197"/>
      <c r="I158" s="197"/>
      <c r="J158" s="10"/>
    </row>
    <row r="159" spans="1:10" x14ac:dyDescent="0.3">
      <c r="A159" s="339"/>
      <c r="B159" s="339"/>
      <c r="C159" s="359"/>
      <c r="D159" s="364"/>
      <c r="E159" s="8" t="s">
        <v>15</v>
      </c>
      <c r="F159" s="29">
        <v>0</v>
      </c>
      <c r="G159" s="29">
        <v>0</v>
      </c>
      <c r="H159" s="197"/>
      <c r="I159" s="197"/>
      <c r="J159" s="10"/>
    </row>
    <row r="160" spans="1:10" ht="27.6" x14ac:dyDescent="0.3">
      <c r="A160" s="339"/>
      <c r="B160" s="339"/>
      <c r="C160" s="359"/>
      <c r="D160" s="364"/>
      <c r="E160" s="11" t="s">
        <v>18</v>
      </c>
      <c r="F160" s="29">
        <v>0</v>
      </c>
      <c r="G160" s="29">
        <v>0</v>
      </c>
      <c r="H160" s="197"/>
      <c r="I160" s="197"/>
      <c r="J160" s="10"/>
    </row>
    <row r="161" spans="1:10" x14ac:dyDescent="0.3">
      <c r="A161" s="339"/>
      <c r="B161" s="339"/>
      <c r="C161" s="359"/>
      <c r="D161" s="364"/>
      <c r="E161" s="8" t="s">
        <v>15</v>
      </c>
      <c r="F161" s="29">
        <v>0</v>
      </c>
      <c r="G161" s="29">
        <v>0</v>
      </c>
      <c r="H161" s="197"/>
      <c r="I161" s="197"/>
      <c r="J161" s="10"/>
    </row>
    <row r="162" spans="1:10" x14ac:dyDescent="0.3">
      <c r="A162" s="339"/>
      <c r="B162" s="339"/>
      <c r="C162" s="359"/>
      <c r="D162" s="364"/>
      <c r="E162" s="11" t="s">
        <v>19</v>
      </c>
      <c r="F162" s="29">
        <v>0</v>
      </c>
      <c r="G162" s="29">
        <v>0</v>
      </c>
      <c r="H162" s="197"/>
      <c r="I162" s="197"/>
      <c r="J162" s="10"/>
    </row>
    <row r="163" spans="1:10" x14ac:dyDescent="0.3">
      <c r="A163" s="339"/>
      <c r="B163" s="339"/>
      <c r="C163" s="359"/>
      <c r="D163" s="364"/>
      <c r="E163" s="8" t="s">
        <v>15</v>
      </c>
      <c r="F163" s="29">
        <v>0</v>
      </c>
      <c r="G163" s="29">
        <v>0</v>
      </c>
      <c r="H163" s="197"/>
      <c r="I163" s="197"/>
      <c r="J163" s="10"/>
    </row>
    <row r="164" spans="1:10" x14ac:dyDescent="0.3">
      <c r="A164" s="339"/>
      <c r="B164" s="339"/>
      <c r="C164" s="359"/>
      <c r="D164" s="364"/>
      <c r="E164" s="11" t="s">
        <v>20</v>
      </c>
      <c r="F164" s="29">
        <f>F154+F156+F158+F160+F162</f>
        <v>0</v>
      </c>
      <c r="G164" s="29">
        <f>G154+G156+G158+G160+G162</f>
        <v>23.3</v>
      </c>
      <c r="H164" s="197"/>
      <c r="I164" s="197"/>
      <c r="J164" s="10"/>
    </row>
    <row r="165" spans="1:10" x14ac:dyDescent="0.3">
      <c r="A165" s="339"/>
      <c r="B165" s="339"/>
      <c r="C165" s="359"/>
      <c r="D165" s="364"/>
      <c r="E165" s="8" t="s">
        <v>15</v>
      </c>
      <c r="F165" s="29">
        <f>F155+F157+F159+F161+F163</f>
        <v>0</v>
      </c>
      <c r="G165" s="29">
        <f>G155+G157+G159+G161+G163</f>
        <v>0</v>
      </c>
      <c r="H165" s="197"/>
      <c r="I165" s="197"/>
      <c r="J165" s="10"/>
    </row>
    <row r="166" spans="1:10" ht="15.75" customHeight="1" x14ac:dyDescent="0.3">
      <c r="A166" s="339"/>
      <c r="B166" s="339"/>
      <c r="C166" s="359"/>
      <c r="D166" s="361" t="s">
        <v>41</v>
      </c>
      <c r="E166" s="11" t="s">
        <v>14</v>
      </c>
      <c r="F166" s="29">
        <v>0</v>
      </c>
      <c r="G166" s="29">
        <v>0.8</v>
      </c>
      <c r="H166" s="197"/>
      <c r="I166" s="197"/>
      <c r="J166" s="10"/>
    </row>
    <row r="167" spans="1:10" x14ac:dyDescent="0.3">
      <c r="A167" s="339"/>
      <c r="B167" s="339"/>
      <c r="C167" s="359"/>
      <c r="D167" s="361"/>
      <c r="E167" s="8" t="s">
        <v>15</v>
      </c>
      <c r="F167" s="29">
        <v>0</v>
      </c>
      <c r="G167" s="29">
        <v>0</v>
      </c>
      <c r="H167" s="197"/>
      <c r="I167" s="197"/>
      <c r="J167" s="10"/>
    </row>
    <row r="168" spans="1:10" x14ac:dyDescent="0.3">
      <c r="A168" s="339"/>
      <c r="B168" s="339"/>
      <c r="C168" s="359"/>
      <c r="D168" s="361"/>
      <c r="E168" s="11" t="s">
        <v>16</v>
      </c>
      <c r="F168" s="29">
        <v>0</v>
      </c>
      <c r="G168" s="29">
        <v>0.1</v>
      </c>
      <c r="H168" s="197"/>
      <c r="I168" s="197"/>
      <c r="J168" s="10"/>
    </row>
    <row r="169" spans="1:10" x14ac:dyDescent="0.3">
      <c r="A169" s="339"/>
      <c r="B169" s="339"/>
      <c r="C169" s="359"/>
      <c r="D169" s="361"/>
      <c r="E169" s="8" t="s">
        <v>15</v>
      </c>
      <c r="F169" s="29">
        <v>0</v>
      </c>
      <c r="G169" s="29">
        <v>0</v>
      </c>
      <c r="H169" s="197"/>
      <c r="I169" s="197"/>
      <c r="J169" s="10"/>
    </row>
    <row r="170" spans="1:10" x14ac:dyDescent="0.3">
      <c r="A170" s="339"/>
      <c r="B170" s="339"/>
      <c r="C170" s="359"/>
      <c r="D170" s="361"/>
      <c r="E170" s="11" t="s">
        <v>17</v>
      </c>
      <c r="F170" s="29">
        <v>0</v>
      </c>
      <c r="G170" s="29">
        <v>0</v>
      </c>
      <c r="H170" s="197"/>
      <c r="I170" s="197"/>
      <c r="J170" s="10"/>
    </row>
    <row r="171" spans="1:10" x14ac:dyDescent="0.3">
      <c r="A171" s="339"/>
      <c r="B171" s="339"/>
      <c r="C171" s="359"/>
      <c r="D171" s="361"/>
      <c r="E171" s="8" t="s">
        <v>15</v>
      </c>
      <c r="F171" s="29">
        <v>0</v>
      </c>
      <c r="G171" s="29">
        <v>0</v>
      </c>
      <c r="H171" s="197"/>
      <c r="I171" s="197"/>
      <c r="J171" s="10"/>
    </row>
    <row r="172" spans="1:10" ht="27.6" x14ac:dyDescent="0.3">
      <c r="A172" s="339"/>
      <c r="B172" s="339"/>
      <c r="C172" s="359"/>
      <c r="D172" s="361"/>
      <c r="E172" s="11" t="s">
        <v>18</v>
      </c>
      <c r="F172" s="29">
        <v>0</v>
      </c>
      <c r="G172" s="29">
        <v>0</v>
      </c>
      <c r="H172" s="197"/>
      <c r="I172" s="197"/>
      <c r="J172" s="10"/>
    </row>
    <row r="173" spans="1:10" x14ac:dyDescent="0.3">
      <c r="A173" s="339"/>
      <c r="B173" s="339"/>
      <c r="C173" s="359"/>
      <c r="D173" s="361"/>
      <c r="E173" s="8" t="s">
        <v>15</v>
      </c>
      <c r="F173" s="29">
        <v>0</v>
      </c>
      <c r="G173" s="29">
        <v>0</v>
      </c>
      <c r="H173" s="197"/>
      <c r="I173" s="197"/>
      <c r="J173" s="10"/>
    </row>
    <row r="174" spans="1:10" x14ac:dyDescent="0.3">
      <c r="A174" s="339"/>
      <c r="B174" s="339"/>
      <c r="C174" s="359"/>
      <c r="D174" s="361"/>
      <c r="E174" s="11" t="s">
        <v>19</v>
      </c>
      <c r="F174" s="29">
        <v>0</v>
      </c>
      <c r="G174" s="29">
        <v>0</v>
      </c>
      <c r="H174" s="197"/>
      <c r="I174" s="197"/>
      <c r="J174" s="10"/>
    </row>
    <row r="175" spans="1:10" x14ac:dyDescent="0.3">
      <c r="A175" s="339"/>
      <c r="B175" s="339"/>
      <c r="C175" s="359"/>
      <c r="D175" s="361"/>
      <c r="E175" s="8" t="s">
        <v>15</v>
      </c>
      <c r="F175" s="29">
        <v>0</v>
      </c>
      <c r="G175" s="29">
        <v>0</v>
      </c>
      <c r="H175" s="197"/>
      <c r="I175" s="197"/>
      <c r="J175" s="10"/>
    </row>
    <row r="176" spans="1:10" x14ac:dyDescent="0.3">
      <c r="A176" s="339"/>
      <c r="B176" s="339"/>
      <c r="C176" s="359"/>
      <c r="D176" s="361"/>
      <c r="E176" s="11" t="s">
        <v>20</v>
      </c>
      <c r="F176" s="29">
        <f>F166+F168+F170+F172+F174</f>
        <v>0</v>
      </c>
      <c r="G176" s="29">
        <f>G166+G168+G170+G172+G174</f>
        <v>0.9</v>
      </c>
      <c r="H176" s="197"/>
      <c r="I176" s="197"/>
      <c r="J176" s="10"/>
    </row>
    <row r="177" spans="1:10" x14ac:dyDescent="0.3">
      <c r="A177" s="339"/>
      <c r="B177" s="339"/>
      <c r="C177" s="359"/>
      <c r="D177" s="361"/>
      <c r="E177" s="12" t="s">
        <v>15</v>
      </c>
      <c r="F177" s="31">
        <f>F167+F169+F171+F173+F175</f>
        <v>0</v>
      </c>
      <c r="G177" s="31">
        <f>G167+G169+G171+G173+G175</f>
        <v>0</v>
      </c>
      <c r="H177" s="198"/>
      <c r="I177" s="198"/>
      <c r="J177" s="14"/>
    </row>
    <row r="178" spans="1:10" x14ac:dyDescent="0.3">
      <c r="A178" s="339"/>
      <c r="B178" s="339"/>
      <c r="C178" s="40"/>
      <c r="D178" s="16"/>
      <c r="E178" s="5" t="s">
        <v>14</v>
      </c>
      <c r="F178" s="41">
        <f t="shared" ref="F178:G189" si="4">F154+F166</f>
        <v>0</v>
      </c>
      <c r="G178" s="32">
        <f t="shared" si="4"/>
        <v>23.6</v>
      </c>
      <c r="H178" s="199"/>
      <c r="I178" s="199"/>
      <c r="J178" s="42"/>
    </row>
    <row r="179" spans="1:10" x14ac:dyDescent="0.3">
      <c r="A179" s="339"/>
      <c r="B179" s="339"/>
      <c r="C179" s="43"/>
      <c r="D179" s="19"/>
      <c r="E179" s="8" t="s">
        <v>15</v>
      </c>
      <c r="F179" s="44">
        <f t="shared" si="4"/>
        <v>0</v>
      </c>
      <c r="G179" s="44">
        <f t="shared" si="4"/>
        <v>0</v>
      </c>
      <c r="H179" s="200"/>
      <c r="I179" s="200"/>
      <c r="J179" s="45"/>
    </row>
    <row r="180" spans="1:10" x14ac:dyDescent="0.3">
      <c r="A180" s="339"/>
      <c r="B180" s="339"/>
      <c r="C180" s="43"/>
      <c r="D180" s="19"/>
      <c r="E180" s="11" t="s">
        <v>16</v>
      </c>
      <c r="F180" s="44">
        <f t="shared" si="4"/>
        <v>0</v>
      </c>
      <c r="G180" s="34">
        <f t="shared" si="4"/>
        <v>0.6</v>
      </c>
      <c r="H180" s="193"/>
      <c r="I180" s="193"/>
      <c r="J180" s="45"/>
    </row>
    <row r="181" spans="1:10" x14ac:dyDescent="0.3">
      <c r="A181" s="339"/>
      <c r="B181" s="339"/>
      <c r="C181" s="43"/>
      <c r="D181" s="19"/>
      <c r="E181" s="8" t="s">
        <v>15</v>
      </c>
      <c r="F181" s="44">
        <f t="shared" si="4"/>
        <v>0</v>
      </c>
      <c r="G181" s="44">
        <f t="shared" si="4"/>
        <v>0</v>
      </c>
      <c r="H181" s="200"/>
      <c r="I181" s="200"/>
      <c r="J181" s="45"/>
    </row>
    <row r="182" spans="1:10" x14ac:dyDescent="0.3">
      <c r="A182" s="339"/>
      <c r="B182" s="339"/>
      <c r="C182" s="43"/>
      <c r="D182" s="19"/>
      <c r="E182" s="11" t="s">
        <v>17</v>
      </c>
      <c r="F182" s="44">
        <f t="shared" si="4"/>
        <v>0</v>
      </c>
      <c r="G182" s="44">
        <f t="shared" si="4"/>
        <v>0</v>
      </c>
      <c r="H182" s="200"/>
      <c r="I182" s="200"/>
      <c r="J182" s="45"/>
    </row>
    <row r="183" spans="1:10" x14ac:dyDescent="0.3">
      <c r="A183" s="339"/>
      <c r="B183" s="339"/>
      <c r="C183" s="43"/>
      <c r="D183" s="19"/>
      <c r="E183" s="8" t="s">
        <v>15</v>
      </c>
      <c r="F183" s="44">
        <f t="shared" si="4"/>
        <v>0</v>
      </c>
      <c r="G183" s="44">
        <f t="shared" si="4"/>
        <v>0</v>
      </c>
      <c r="H183" s="200"/>
      <c r="I183" s="200"/>
      <c r="J183" s="45"/>
    </row>
    <row r="184" spans="1:10" ht="27.6" x14ac:dyDescent="0.3">
      <c r="A184" s="339"/>
      <c r="B184" s="339"/>
      <c r="C184" s="43"/>
      <c r="D184" s="19"/>
      <c r="E184" s="11" t="s">
        <v>18</v>
      </c>
      <c r="F184" s="44">
        <f t="shared" si="4"/>
        <v>0</v>
      </c>
      <c r="G184" s="44">
        <f t="shared" si="4"/>
        <v>0</v>
      </c>
      <c r="H184" s="200"/>
      <c r="I184" s="200"/>
      <c r="J184" s="45"/>
    </row>
    <row r="185" spans="1:10" x14ac:dyDescent="0.3">
      <c r="A185" s="339"/>
      <c r="B185" s="339"/>
      <c r="C185" s="43"/>
      <c r="D185" s="19"/>
      <c r="E185" s="8" t="s">
        <v>15</v>
      </c>
      <c r="F185" s="44">
        <f t="shared" si="4"/>
        <v>0</v>
      </c>
      <c r="G185" s="44">
        <f t="shared" si="4"/>
        <v>0</v>
      </c>
      <c r="H185" s="200"/>
      <c r="I185" s="200"/>
      <c r="J185" s="45"/>
    </row>
    <row r="186" spans="1:10" x14ac:dyDescent="0.3">
      <c r="A186" s="339"/>
      <c r="B186" s="339"/>
      <c r="C186" s="43"/>
      <c r="D186" s="19"/>
      <c r="E186" s="11" t="s">
        <v>19</v>
      </c>
      <c r="F186" s="44">
        <f t="shared" si="4"/>
        <v>0</v>
      </c>
      <c r="G186" s="44">
        <f t="shared" si="4"/>
        <v>0</v>
      </c>
      <c r="H186" s="200"/>
      <c r="I186" s="200"/>
      <c r="J186" s="45"/>
    </row>
    <row r="187" spans="1:10" x14ac:dyDescent="0.3">
      <c r="A187" s="339"/>
      <c r="B187" s="339"/>
      <c r="C187" s="43"/>
      <c r="D187" s="19"/>
      <c r="E187" s="8" t="s">
        <v>15</v>
      </c>
      <c r="F187" s="44">
        <f t="shared" si="4"/>
        <v>0</v>
      </c>
      <c r="G187" s="44">
        <f t="shared" si="4"/>
        <v>0</v>
      </c>
      <c r="H187" s="200"/>
      <c r="I187" s="200"/>
      <c r="J187" s="45"/>
    </row>
    <row r="188" spans="1:10" ht="27.6" x14ac:dyDescent="0.3">
      <c r="A188" s="339"/>
      <c r="B188" s="339"/>
      <c r="C188" s="43"/>
      <c r="D188" s="19"/>
      <c r="E188" s="11" t="s">
        <v>21</v>
      </c>
      <c r="F188" s="44">
        <f t="shared" si="4"/>
        <v>0</v>
      </c>
      <c r="G188" s="44">
        <f t="shared" si="4"/>
        <v>24.2</v>
      </c>
      <c r="H188" s="200"/>
      <c r="I188" s="200"/>
      <c r="J188" s="45"/>
    </row>
    <row r="189" spans="1:10" x14ac:dyDescent="0.3">
      <c r="A189" s="339"/>
      <c r="B189" s="339"/>
      <c r="C189" s="46"/>
      <c r="D189" s="37"/>
      <c r="E189" s="12" t="s">
        <v>15</v>
      </c>
      <c r="F189" s="47">
        <f t="shared" si="4"/>
        <v>0</v>
      </c>
      <c r="G189" s="47">
        <f t="shared" si="4"/>
        <v>0</v>
      </c>
      <c r="H189" s="201"/>
      <c r="I189" s="201"/>
      <c r="J189" s="48"/>
    </row>
    <row r="190" spans="1:10" ht="15.75" customHeight="1" x14ac:dyDescent="0.3">
      <c r="A190" s="339" t="s">
        <v>42</v>
      </c>
      <c r="B190" s="333" t="s">
        <v>43</v>
      </c>
      <c r="C190" s="363" t="s">
        <v>44</v>
      </c>
      <c r="D190" s="364" t="s">
        <v>45</v>
      </c>
      <c r="E190" s="5" t="s">
        <v>14</v>
      </c>
      <c r="F190" s="39">
        <v>0</v>
      </c>
      <c r="G190" s="39">
        <v>196</v>
      </c>
      <c r="H190" s="196"/>
      <c r="I190" s="196"/>
      <c r="J190" s="7"/>
    </row>
    <row r="191" spans="1:10" x14ac:dyDescent="0.3">
      <c r="A191" s="339"/>
      <c r="B191" s="339"/>
      <c r="C191" s="363"/>
      <c r="D191" s="364"/>
      <c r="E191" s="8" t="s">
        <v>15</v>
      </c>
      <c r="F191" s="29">
        <v>0</v>
      </c>
      <c r="G191" s="29">
        <v>49</v>
      </c>
      <c r="H191" s="197"/>
      <c r="I191" s="197"/>
      <c r="J191" s="10"/>
    </row>
    <row r="192" spans="1:10" x14ac:dyDescent="0.3">
      <c r="A192" s="339"/>
      <c r="B192" s="339"/>
      <c r="C192" s="363"/>
      <c r="D192" s="364"/>
      <c r="E192" s="11" t="s">
        <v>16</v>
      </c>
      <c r="F192" s="29">
        <v>0</v>
      </c>
      <c r="G192" s="29">
        <v>4</v>
      </c>
      <c r="H192" s="197"/>
      <c r="I192" s="197"/>
      <c r="J192" s="10"/>
    </row>
    <row r="193" spans="1:10" x14ac:dyDescent="0.3">
      <c r="A193" s="339"/>
      <c r="B193" s="339"/>
      <c r="C193" s="363"/>
      <c r="D193" s="364"/>
      <c r="E193" s="8" t="s">
        <v>15</v>
      </c>
      <c r="F193" s="29">
        <v>0</v>
      </c>
      <c r="G193" s="29">
        <v>1</v>
      </c>
      <c r="H193" s="197"/>
      <c r="I193" s="197"/>
      <c r="J193" s="10"/>
    </row>
    <row r="194" spans="1:10" x14ac:dyDescent="0.3">
      <c r="A194" s="339"/>
      <c r="B194" s="339"/>
      <c r="C194" s="363"/>
      <c r="D194" s="364"/>
      <c r="E194" s="11" t="s">
        <v>17</v>
      </c>
      <c r="F194" s="29">
        <v>0</v>
      </c>
      <c r="G194" s="29">
        <v>0</v>
      </c>
      <c r="H194" s="197"/>
      <c r="I194" s="197"/>
      <c r="J194" s="10"/>
    </row>
    <row r="195" spans="1:10" x14ac:dyDescent="0.3">
      <c r="A195" s="339"/>
      <c r="B195" s="339"/>
      <c r="C195" s="363"/>
      <c r="D195" s="364"/>
      <c r="E195" s="8" t="s">
        <v>15</v>
      </c>
      <c r="F195" s="29">
        <v>0</v>
      </c>
      <c r="G195" s="29">
        <v>0</v>
      </c>
      <c r="H195" s="197"/>
      <c r="I195" s="197"/>
      <c r="J195" s="10"/>
    </row>
    <row r="196" spans="1:10" ht="27.6" x14ac:dyDescent="0.3">
      <c r="A196" s="339"/>
      <c r="B196" s="339"/>
      <c r="C196" s="363"/>
      <c r="D196" s="364"/>
      <c r="E196" s="11" t="s">
        <v>18</v>
      </c>
      <c r="F196" s="29">
        <v>0</v>
      </c>
      <c r="G196" s="29">
        <v>0</v>
      </c>
      <c r="H196" s="197"/>
      <c r="I196" s="197"/>
      <c r="J196" s="10"/>
    </row>
    <row r="197" spans="1:10" x14ac:dyDescent="0.3">
      <c r="A197" s="339"/>
      <c r="B197" s="339"/>
      <c r="C197" s="363"/>
      <c r="D197" s="364"/>
      <c r="E197" s="8" t="s">
        <v>15</v>
      </c>
      <c r="F197" s="29">
        <v>0</v>
      </c>
      <c r="G197" s="29">
        <v>0</v>
      </c>
      <c r="H197" s="197"/>
      <c r="I197" s="197"/>
      <c r="J197" s="10"/>
    </row>
    <row r="198" spans="1:10" x14ac:dyDescent="0.3">
      <c r="A198" s="339"/>
      <c r="B198" s="339"/>
      <c r="C198" s="363"/>
      <c r="D198" s="364"/>
      <c r="E198" s="11" t="s">
        <v>19</v>
      </c>
      <c r="F198" s="29">
        <v>0</v>
      </c>
      <c r="G198" s="29">
        <v>0</v>
      </c>
      <c r="H198" s="197"/>
      <c r="I198" s="197"/>
      <c r="J198" s="10"/>
    </row>
    <row r="199" spans="1:10" x14ac:dyDescent="0.3">
      <c r="A199" s="339"/>
      <c r="B199" s="339"/>
      <c r="C199" s="363"/>
      <c r="D199" s="364"/>
      <c r="E199" s="8" t="s">
        <v>15</v>
      </c>
      <c r="F199" s="29">
        <v>0</v>
      </c>
      <c r="G199" s="29">
        <v>0</v>
      </c>
      <c r="H199" s="197"/>
      <c r="I199" s="197"/>
      <c r="J199" s="10"/>
    </row>
    <row r="200" spans="1:10" x14ac:dyDescent="0.3">
      <c r="A200" s="339"/>
      <c r="B200" s="339"/>
      <c r="C200" s="363"/>
      <c r="D200" s="364"/>
      <c r="E200" s="11" t="s">
        <v>20</v>
      </c>
      <c r="F200" s="29">
        <f>F190+F192+F194+F196+F198</f>
        <v>0</v>
      </c>
      <c r="G200" s="29">
        <f>G190+G192+G194+G196+G198</f>
        <v>200</v>
      </c>
      <c r="H200" s="197"/>
      <c r="I200" s="197"/>
      <c r="J200" s="10"/>
    </row>
    <row r="201" spans="1:10" x14ac:dyDescent="0.3">
      <c r="A201" s="339"/>
      <c r="B201" s="339"/>
      <c r="C201" s="363"/>
      <c r="D201" s="364"/>
      <c r="E201" s="8" t="s">
        <v>15</v>
      </c>
      <c r="F201" s="29">
        <f>F191+F193+F195+F197+F199</f>
        <v>0</v>
      </c>
      <c r="G201" s="29">
        <f>G191+G193+G195+G197+G199</f>
        <v>50</v>
      </c>
      <c r="H201" s="197"/>
      <c r="I201" s="197"/>
      <c r="J201" s="10"/>
    </row>
    <row r="202" spans="1:10" ht="15.75" customHeight="1" x14ac:dyDescent="0.3">
      <c r="A202" s="339"/>
      <c r="B202" s="339"/>
      <c r="C202" s="377" t="s">
        <v>46</v>
      </c>
      <c r="D202" s="378" t="s">
        <v>47</v>
      </c>
      <c r="E202" s="11" t="s">
        <v>14</v>
      </c>
      <c r="F202" s="29">
        <v>900</v>
      </c>
      <c r="G202" s="29">
        <v>0</v>
      </c>
      <c r="H202" s="197"/>
      <c r="I202" s="197"/>
      <c r="J202" s="10"/>
    </row>
    <row r="203" spans="1:10" x14ac:dyDescent="0.3">
      <c r="A203" s="339"/>
      <c r="B203" s="339"/>
      <c r="C203" s="377"/>
      <c r="D203" s="378"/>
      <c r="E203" s="8" t="s">
        <v>15</v>
      </c>
      <c r="F203" s="29">
        <v>150</v>
      </c>
      <c r="G203" s="29">
        <v>0</v>
      </c>
      <c r="H203" s="197"/>
      <c r="I203" s="197"/>
      <c r="J203" s="10"/>
    </row>
    <row r="204" spans="1:10" x14ac:dyDescent="0.3">
      <c r="A204" s="339"/>
      <c r="B204" s="339"/>
      <c r="C204" s="377"/>
      <c r="D204" s="378"/>
      <c r="E204" s="11" t="s">
        <v>16</v>
      </c>
      <c r="F204" s="29">
        <v>10</v>
      </c>
      <c r="G204" s="29">
        <v>0</v>
      </c>
      <c r="H204" s="197"/>
      <c r="I204" s="197"/>
      <c r="J204" s="10"/>
    </row>
    <row r="205" spans="1:10" x14ac:dyDescent="0.3">
      <c r="A205" s="339"/>
      <c r="B205" s="339"/>
      <c r="C205" s="377"/>
      <c r="D205" s="378"/>
      <c r="E205" s="8" t="s">
        <v>15</v>
      </c>
      <c r="F205" s="29">
        <v>1.67</v>
      </c>
      <c r="G205" s="29">
        <v>0</v>
      </c>
      <c r="H205" s="197"/>
      <c r="I205" s="197"/>
      <c r="J205" s="10"/>
    </row>
    <row r="206" spans="1:10" x14ac:dyDescent="0.3">
      <c r="A206" s="339"/>
      <c r="B206" s="339"/>
      <c r="C206" s="377"/>
      <c r="D206" s="378"/>
      <c r="E206" s="11" t="s">
        <v>17</v>
      </c>
      <c r="F206" s="29">
        <v>0</v>
      </c>
      <c r="G206" s="29">
        <v>0</v>
      </c>
      <c r="H206" s="197"/>
      <c r="I206" s="197"/>
      <c r="J206" s="10"/>
    </row>
    <row r="207" spans="1:10" x14ac:dyDescent="0.3">
      <c r="A207" s="339"/>
      <c r="B207" s="339"/>
      <c r="C207" s="377"/>
      <c r="D207" s="378"/>
      <c r="E207" s="8" t="s">
        <v>15</v>
      </c>
      <c r="F207" s="29">
        <v>0</v>
      </c>
      <c r="G207" s="29">
        <v>0</v>
      </c>
      <c r="H207" s="197"/>
      <c r="I207" s="197"/>
      <c r="J207" s="10"/>
    </row>
    <row r="208" spans="1:10" ht="27.6" x14ac:dyDescent="0.3">
      <c r="A208" s="339"/>
      <c r="B208" s="339"/>
      <c r="C208" s="377"/>
      <c r="D208" s="378"/>
      <c r="E208" s="11" t="s">
        <v>18</v>
      </c>
      <c r="F208" s="29">
        <v>0</v>
      </c>
      <c r="G208" s="29">
        <v>0</v>
      </c>
      <c r="H208" s="197"/>
      <c r="I208" s="197"/>
      <c r="J208" s="10"/>
    </row>
    <row r="209" spans="1:10" x14ac:dyDescent="0.3">
      <c r="A209" s="339"/>
      <c r="B209" s="339"/>
      <c r="C209" s="377"/>
      <c r="D209" s="378"/>
      <c r="E209" s="8" t="s">
        <v>15</v>
      </c>
      <c r="F209" s="29">
        <v>0</v>
      </c>
      <c r="G209" s="29">
        <v>0</v>
      </c>
      <c r="H209" s="197"/>
      <c r="I209" s="197"/>
      <c r="J209" s="10"/>
    </row>
    <row r="210" spans="1:10" x14ac:dyDescent="0.3">
      <c r="A210" s="339"/>
      <c r="B210" s="339"/>
      <c r="C210" s="377"/>
      <c r="D210" s="378"/>
      <c r="E210" s="11" t="s">
        <v>19</v>
      </c>
      <c r="F210" s="29">
        <v>0</v>
      </c>
      <c r="G210" s="29">
        <v>0</v>
      </c>
      <c r="H210" s="197"/>
      <c r="I210" s="197"/>
      <c r="J210" s="10"/>
    </row>
    <row r="211" spans="1:10" x14ac:dyDescent="0.3">
      <c r="A211" s="339"/>
      <c r="B211" s="339"/>
      <c r="C211" s="377"/>
      <c r="D211" s="378"/>
      <c r="E211" s="8" t="s">
        <v>15</v>
      </c>
      <c r="F211" s="29">
        <v>0</v>
      </c>
      <c r="G211" s="29">
        <v>0</v>
      </c>
      <c r="H211" s="197"/>
      <c r="I211" s="197"/>
      <c r="J211" s="10"/>
    </row>
    <row r="212" spans="1:10" x14ac:dyDescent="0.3">
      <c r="A212" s="339"/>
      <c r="B212" s="339"/>
      <c r="C212" s="377"/>
      <c r="D212" s="378"/>
      <c r="E212" s="11" t="s">
        <v>20</v>
      </c>
      <c r="F212" s="29">
        <f>F202+F204+F206+F208+F210</f>
        <v>910</v>
      </c>
      <c r="G212" s="29">
        <f>G202+G204+G206+G208+G210</f>
        <v>0</v>
      </c>
      <c r="H212" s="197"/>
      <c r="I212" s="197"/>
      <c r="J212" s="10"/>
    </row>
    <row r="213" spans="1:10" x14ac:dyDescent="0.3">
      <c r="A213" s="339"/>
      <c r="B213" s="339"/>
      <c r="C213" s="377"/>
      <c r="D213" s="378"/>
      <c r="E213" s="23" t="s">
        <v>15</v>
      </c>
      <c r="F213" s="49">
        <f>F203+F205+F207+F209+F211</f>
        <v>151.66999999999999</v>
      </c>
      <c r="G213" s="49">
        <f>G203+G205+G207+G209+G211</f>
        <v>0</v>
      </c>
      <c r="H213" s="202"/>
      <c r="I213" s="202"/>
      <c r="J213" s="25"/>
    </row>
    <row r="214" spans="1:10" x14ac:dyDescent="0.3">
      <c r="A214" s="339"/>
      <c r="B214" s="339"/>
      <c r="C214" s="15"/>
      <c r="D214" s="15"/>
      <c r="E214" s="5" t="s">
        <v>14</v>
      </c>
      <c r="F214" s="41">
        <f t="shared" ref="F214:G225" si="5">F190+F202</f>
        <v>900</v>
      </c>
      <c r="G214" s="41">
        <f t="shared" si="5"/>
        <v>196</v>
      </c>
      <c r="H214" s="203"/>
      <c r="I214" s="203"/>
      <c r="J214" s="42"/>
    </row>
    <row r="215" spans="1:10" x14ac:dyDescent="0.3">
      <c r="A215" s="339"/>
      <c r="B215" s="339"/>
      <c r="C215" s="18"/>
      <c r="D215" s="18"/>
      <c r="E215" s="8" t="s">
        <v>15</v>
      </c>
      <c r="F215" s="44">
        <f t="shared" si="5"/>
        <v>150</v>
      </c>
      <c r="G215" s="44">
        <f t="shared" si="5"/>
        <v>49</v>
      </c>
      <c r="H215" s="200"/>
      <c r="I215" s="200"/>
      <c r="J215" s="45"/>
    </row>
    <row r="216" spans="1:10" x14ac:dyDescent="0.3">
      <c r="A216" s="339"/>
      <c r="B216" s="339"/>
      <c r="C216" s="18"/>
      <c r="D216" s="18"/>
      <c r="E216" s="11" t="s">
        <v>16</v>
      </c>
      <c r="F216" s="44">
        <f t="shared" si="5"/>
        <v>10</v>
      </c>
      <c r="G216" s="44">
        <f t="shared" si="5"/>
        <v>4</v>
      </c>
      <c r="H216" s="200"/>
      <c r="I216" s="200"/>
      <c r="J216" s="45"/>
    </row>
    <row r="217" spans="1:10" x14ac:dyDescent="0.3">
      <c r="A217" s="339"/>
      <c r="B217" s="339"/>
      <c r="C217" s="18"/>
      <c r="D217" s="18"/>
      <c r="E217" s="8" t="s">
        <v>15</v>
      </c>
      <c r="F217" s="44">
        <f t="shared" si="5"/>
        <v>1.67</v>
      </c>
      <c r="G217" s="44">
        <f t="shared" si="5"/>
        <v>1</v>
      </c>
      <c r="H217" s="200"/>
      <c r="I217" s="200"/>
      <c r="J217" s="45"/>
    </row>
    <row r="218" spans="1:10" x14ac:dyDescent="0.3">
      <c r="A218" s="339"/>
      <c r="B218" s="339"/>
      <c r="C218" s="18"/>
      <c r="D218" s="18"/>
      <c r="E218" s="11" t="s">
        <v>17</v>
      </c>
      <c r="F218" s="44">
        <f t="shared" si="5"/>
        <v>0</v>
      </c>
      <c r="G218" s="44">
        <f t="shared" si="5"/>
        <v>0</v>
      </c>
      <c r="H218" s="200"/>
      <c r="I218" s="200"/>
      <c r="J218" s="45"/>
    </row>
    <row r="219" spans="1:10" x14ac:dyDescent="0.3">
      <c r="A219" s="339"/>
      <c r="B219" s="339"/>
      <c r="C219" s="18"/>
      <c r="D219" s="18"/>
      <c r="E219" s="8" t="s">
        <v>15</v>
      </c>
      <c r="F219" s="44">
        <f t="shared" si="5"/>
        <v>0</v>
      </c>
      <c r="G219" s="44">
        <f t="shared" si="5"/>
        <v>0</v>
      </c>
      <c r="H219" s="200"/>
      <c r="I219" s="200"/>
      <c r="J219" s="45"/>
    </row>
    <row r="220" spans="1:10" ht="27.6" x14ac:dyDescent="0.3">
      <c r="A220" s="339"/>
      <c r="B220" s="339"/>
      <c r="C220" s="18"/>
      <c r="D220" s="18"/>
      <c r="E220" s="11" t="s">
        <v>18</v>
      </c>
      <c r="F220" s="44">
        <f t="shared" si="5"/>
        <v>0</v>
      </c>
      <c r="G220" s="44">
        <f t="shared" si="5"/>
        <v>0</v>
      </c>
      <c r="H220" s="200"/>
      <c r="I220" s="200"/>
      <c r="J220" s="45"/>
    </row>
    <row r="221" spans="1:10" x14ac:dyDescent="0.3">
      <c r="A221" s="339"/>
      <c r="B221" s="339"/>
      <c r="C221" s="18"/>
      <c r="D221" s="18"/>
      <c r="E221" s="8" t="s">
        <v>15</v>
      </c>
      <c r="F221" s="44">
        <f t="shared" si="5"/>
        <v>0</v>
      </c>
      <c r="G221" s="44">
        <f t="shared" si="5"/>
        <v>0</v>
      </c>
      <c r="H221" s="200"/>
      <c r="I221" s="200"/>
      <c r="J221" s="45"/>
    </row>
    <row r="222" spans="1:10" x14ac:dyDescent="0.3">
      <c r="A222" s="339"/>
      <c r="B222" s="339"/>
      <c r="C222" s="18"/>
      <c r="D222" s="18"/>
      <c r="E222" s="11" t="s">
        <v>19</v>
      </c>
      <c r="F222" s="44">
        <f t="shared" si="5"/>
        <v>0</v>
      </c>
      <c r="G222" s="44">
        <f t="shared" si="5"/>
        <v>0</v>
      </c>
      <c r="H222" s="200"/>
      <c r="I222" s="200"/>
      <c r="J222" s="45"/>
    </row>
    <row r="223" spans="1:10" x14ac:dyDescent="0.3">
      <c r="A223" s="339"/>
      <c r="B223" s="339"/>
      <c r="C223" s="18"/>
      <c r="D223" s="18"/>
      <c r="E223" s="8" t="s">
        <v>15</v>
      </c>
      <c r="F223" s="44">
        <f t="shared" si="5"/>
        <v>0</v>
      </c>
      <c r="G223" s="44">
        <f t="shared" si="5"/>
        <v>0</v>
      </c>
      <c r="H223" s="200"/>
      <c r="I223" s="200"/>
      <c r="J223" s="45"/>
    </row>
    <row r="224" spans="1:10" ht="27.6" x14ac:dyDescent="0.3">
      <c r="A224" s="339"/>
      <c r="B224" s="339"/>
      <c r="C224" s="18"/>
      <c r="D224" s="18"/>
      <c r="E224" s="11" t="s">
        <v>21</v>
      </c>
      <c r="F224" s="44">
        <f t="shared" si="5"/>
        <v>910</v>
      </c>
      <c r="G224" s="44">
        <f t="shared" si="5"/>
        <v>200</v>
      </c>
      <c r="H224" s="200"/>
      <c r="I224" s="200"/>
      <c r="J224" s="45"/>
    </row>
    <row r="225" spans="1:10" x14ac:dyDescent="0.3">
      <c r="A225" s="339"/>
      <c r="B225" s="339"/>
      <c r="C225" s="21"/>
      <c r="D225" s="21"/>
      <c r="E225" s="23" t="s">
        <v>15</v>
      </c>
      <c r="F225" s="50">
        <f t="shared" si="5"/>
        <v>151.66999999999999</v>
      </c>
      <c r="G225" s="50">
        <f t="shared" si="5"/>
        <v>50</v>
      </c>
      <c r="H225" s="204"/>
      <c r="I225" s="204"/>
      <c r="J225" s="51"/>
    </row>
    <row r="226" spans="1:10" x14ac:dyDescent="0.3">
      <c r="A226" s="52"/>
      <c r="B226" s="52"/>
      <c r="C226" s="15"/>
      <c r="D226" s="15"/>
      <c r="E226" s="5" t="s">
        <v>14</v>
      </c>
      <c r="F226" s="53">
        <f t="shared" ref="F226:G237" si="6">F22+F82+F142+F178+F214</f>
        <v>6028.5</v>
      </c>
      <c r="G226" s="54">
        <f t="shared" si="6"/>
        <v>6089.0000000000009</v>
      </c>
      <c r="H226" s="205"/>
      <c r="I226" s="205"/>
      <c r="J226" s="7"/>
    </row>
    <row r="227" spans="1:10" x14ac:dyDescent="0.3">
      <c r="A227" s="52"/>
      <c r="B227" s="52"/>
      <c r="C227" s="18"/>
      <c r="D227" s="18"/>
      <c r="E227" s="8" t="s">
        <v>15</v>
      </c>
      <c r="F227" s="206">
        <f t="shared" si="6"/>
        <v>1789</v>
      </c>
      <c r="G227" s="56">
        <f t="shared" si="6"/>
        <v>376.8</v>
      </c>
      <c r="H227" s="207"/>
      <c r="I227" s="207"/>
      <c r="J227" s="10"/>
    </row>
    <row r="228" spans="1:10" x14ac:dyDescent="0.3">
      <c r="A228" s="52"/>
      <c r="B228" s="52"/>
      <c r="C228" s="18"/>
      <c r="D228" s="18"/>
      <c r="E228" s="11" t="s">
        <v>16</v>
      </c>
      <c r="F228" s="55">
        <f t="shared" si="6"/>
        <v>825.2</v>
      </c>
      <c r="G228" s="56">
        <f t="shared" si="6"/>
        <v>1153.5999999999999</v>
      </c>
      <c r="H228" s="207"/>
      <c r="I228" s="207"/>
      <c r="J228" s="10"/>
    </row>
    <row r="229" spans="1:10" x14ac:dyDescent="0.3">
      <c r="A229" s="52"/>
      <c r="B229" s="52"/>
      <c r="C229" s="18"/>
      <c r="D229" s="18"/>
      <c r="E229" s="8" t="s">
        <v>15</v>
      </c>
      <c r="F229" s="55">
        <f t="shared" si="6"/>
        <v>248.73999999999998</v>
      </c>
      <c r="G229" s="56">
        <f t="shared" si="6"/>
        <v>42.6</v>
      </c>
      <c r="H229" s="207"/>
      <c r="I229" s="207"/>
      <c r="J229" s="10"/>
    </row>
    <row r="230" spans="1:10" x14ac:dyDescent="0.3">
      <c r="A230" s="52"/>
      <c r="B230" s="52"/>
      <c r="C230" s="18"/>
      <c r="D230" s="18"/>
      <c r="E230" s="11" t="s">
        <v>17</v>
      </c>
      <c r="F230" s="29">
        <f t="shared" si="6"/>
        <v>0</v>
      </c>
      <c r="G230" s="57">
        <f t="shared" si="6"/>
        <v>0</v>
      </c>
      <c r="H230" s="208"/>
      <c r="I230" s="208"/>
      <c r="J230" s="10"/>
    </row>
    <row r="231" spans="1:10" x14ac:dyDescent="0.3">
      <c r="A231" s="52"/>
      <c r="B231" s="52"/>
      <c r="C231" s="18"/>
      <c r="D231" s="18"/>
      <c r="E231" s="8" t="s">
        <v>15</v>
      </c>
      <c r="F231" s="29">
        <f t="shared" si="6"/>
        <v>0</v>
      </c>
      <c r="G231" s="57">
        <f t="shared" si="6"/>
        <v>0</v>
      </c>
      <c r="H231" s="208"/>
      <c r="I231" s="208"/>
      <c r="J231" s="10"/>
    </row>
    <row r="232" spans="1:10" ht="27.6" x14ac:dyDescent="0.3">
      <c r="A232" s="52"/>
      <c r="B232" s="52"/>
      <c r="C232" s="18"/>
      <c r="D232" s="18"/>
      <c r="E232" s="11" t="s">
        <v>18</v>
      </c>
      <c r="F232" s="29">
        <f t="shared" si="6"/>
        <v>788.97</v>
      </c>
      <c r="G232" s="57">
        <f t="shared" si="6"/>
        <v>0</v>
      </c>
      <c r="H232" s="208"/>
      <c r="I232" s="208"/>
      <c r="J232" s="10"/>
    </row>
    <row r="233" spans="1:10" x14ac:dyDescent="0.3">
      <c r="A233" s="52"/>
      <c r="B233" s="52"/>
      <c r="C233" s="18"/>
      <c r="D233" s="18"/>
      <c r="E233" s="8" t="s">
        <v>15</v>
      </c>
      <c r="F233" s="29">
        <f t="shared" si="6"/>
        <v>104.75</v>
      </c>
      <c r="G233" s="57">
        <f t="shared" si="6"/>
        <v>0</v>
      </c>
      <c r="H233" s="208"/>
      <c r="I233" s="208"/>
      <c r="J233" s="10"/>
    </row>
    <row r="234" spans="1:10" x14ac:dyDescent="0.3">
      <c r="A234" s="52"/>
      <c r="B234" s="52"/>
      <c r="C234" s="18"/>
      <c r="D234" s="18"/>
      <c r="E234" s="11" t="s">
        <v>19</v>
      </c>
      <c r="F234" s="29">
        <f t="shared" si="6"/>
        <v>0</v>
      </c>
      <c r="G234" s="57">
        <f t="shared" si="6"/>
        <v>1.2</v>
      </c>
      <c r="H234" s="208"/>
      <c r="I234" s="208"/>
      <c r="J234" s="10"/>
    </row>
    <row r="235" spans="1:10" x14ac:dyDescent="0.3">
      <c r="A235" s="52"/>
      <c r="B235" s="52"/>
      <c r="C235" s="18"/>
      <c r="D235" s="18"/>
      <c r="E235" s="8" t="s">
        <v>15</v>
      </c>
      <c r="F235" s="29">
        <f t="shared" si="6"/>
        <v>0</v>
      </c>
      <c r="G235" s="57">
        <f t="shared" si="6"/>
        <v>0</v>
      </c>
      <c r="H235" s="208"/>
      <c r="I235" s="208"/>
      <c r="J235" s="10"/>
    </row>
    <row r="236" spans="1:10" ht="27.6" x14ac:dyDescent="0.3">
      <c r="A236" s="52"/>
      <c r="B236" s="52"/>
      <c r="C236" s="18"/>
      <c r="D236" s="18"/>
      <c r="E236" s="11" t="s">
        <v>48</v>
      </c>
      <c r="F236" s="29">
        <f t="shared" si="6"/>
        <v>7642.67</v>
      </c>
      <c r="G236" s="57">
        <f t="shared" si="6"/>
        <v>7243.8</v>
      </c>
      <c r="H236" s="208"/>
      <c r="I236" s="208"/>
      <c r="J236" s="10"/>
    </row>
    <row r="237" spans="1:10" x14ac:dyDescent="0.3">
      <c r="A237" s="52"/>
      <c r="B237" s="52"/>
      <c r="C237" s="21"/>
      <c r="D237" s="21"/>
      <c r="E237" s="23" t="s">
        <v>15</v>
      </c>
      <c r="F237" s="49">
        <f t="shared" si="6"/>
        <v>2142.4899999999998</v>
      </c>
      <c r="G237" s="58">
        <f t="shared" si="6"/>
        <v>419.40000000000003</v>
      </c>
      <c r="H237" s="209"/>
      <c r="I237" s="209"/>
      <c r="J237" s="25"/>
    </row>
    <row r="238" spans="1:10" ht="19.5" customHeight="1" x14ac:dyDescent="0.3">
      <c r="A238" s="374" t="s">
        <v>49</v>
      </c>
      <c r="B238" s="374"/>
      <c r="C238" s="374"/>
      <c r="D238" s="374"/>
      <c r="E238" s="374"/>
      <c r="F238" s="374"/>
      <c r="G238" s="374"/>
      <c r="H238" s="374"/>
      <c r="I238" s="374"/>
      <c r="J238" s="374"/>
    </row>
    <row r="239" spans="1:10" ht="15.75" customHeight="1" x14ac:dyDescent="0.3">
      <c r="A239" s="375" t="s">
        <v>50</v>
      </c>
      <c r="B239" s="333" t="s">
        <v>51</v>
      </c>
      <c r="C239" s="359" t="s">
        <v>52</v>
      </c>
      <c r="D239" s="331" t="s">
        <v>53</v>
      </c>
      <c r="E239" s="5" t="s">
        <v>14</v>
      </c>
      <c r="F239" s="59" t="s">
        <v>54</v>
      </c>
      <c r="G239" s="59" t="s">
        <v>54</v>
      </c>
      <c r="H239" s="210"/>
      <c r="I239" s="210"/>
      <c r="J239" s="7"/>
    </row>
    <row r="240" spans="1:10" x14ac:dyDescent="0.3">
      <c r="A240" s="375"/>
      <c r="B240" s="333"/>
      <c r="C240" s="359"/>
      <c r="D240" s="331"/>
      <c r="E240" s="8" t="s">
        <v>15</v>
      </c>
      <c r="F240" s="60" t="s">
        <v>54</v>
      </c>
      <c r="G240" s="60" t="s">
        <v>54</v>
      </c>
      <c r="H240" s="211"/>
      <c r="I240" s="211"/>
      <c r="J240" s="10"/>
    </row>
    <row r="241" spans="1:10" x14ac:dyDescent="0.3">
      <c r="A241" s="375"/>
      <c r="B241" s="333"/>
      <c r="C241" s="359"/>
      <c r="D241" s="331"/>
      <c r="E241" s="11" t="s">
        <v>16</v>
      </c>
      <c r="F241" s="60" t="s">
        <v>54</v>
      </c>
      <c r="G241" s="60" t="s">
        <v>54</v>
      </c>
      <c r="H241" s="211"/>
      <c r="I241" s="211"/>
      <c r="J241" s="10"/>
    </row>
    <row r="242" spans="1:10" x14ac:dyDescent="0.3">
      <c r="A242" s="375"/>
      <c r="B242" s="333"/>
      <c r="C242" s="359"/>
      <c r="D242" s="331"/>
      <c r="E242" s="8" t="s">
        <v>15</v>
      </c>
      <c r="F242" s="60" t="s">
        <v>54</v>
      </c>
      <c r="G242" s="60" t="s">
        <v>54</v>
      </c>
      <c r="H242" s="211"/>
      <c r="I242" s="211"/>
      <c r="J242" s="10"/>
    </row>
    <row r="243" spans="1:10" x14ac:dyDescent="0.3">
      <c r="A243" s="375"/>
      <c r="B243" s="333"/>
      <c r="C243" s="359"/>
      <c r="D243" s="331"/>
      <c r="E243" s="11" t="s">
        <v>17</v>
      </c>
      <c r="F243" s="60" t="s">
        <v>54</v>
      </c>
      <c r="G243" s="60" t="s">
        <v>54</v>
      </c>
      <c r="H243" s="211"/>
      <c r="I243" s="211"/>
      <c r="J243" s="10"/>
    </row>
    <row r="244" spans="1:10" x14ac:dyDescent="0.3">
      <c r="A244" s="375"/>
      <c r="B244" s="333"/>
      <c r="C244" s="359"/>
      <c r="D244" s="331"/>
      <c r="E244" s="8" t="s">
        <v>15</v>
      </c>
      <c r="F244" s="60" t="s">
        <v>54</v>
      </c>
      <c r="G244" s="60" t="s">
        <v>54</v>
      </c>
      <c r="H244" s="211"/>
      <c r="I244" s="211"/>
      <c r="J244" s="10"/>
    </row>
    <row r="245" spans="1:10" ht="27.6" x14ac:dyDescent="0.3">
      <c r="A245" s="375"/>
      <c r="B245" s="333"/>
      <c r="C245" s="359"/>
      <c r="D245" s="331"/>
      <c r="E245" s="11" t="s">
        <v>18</v>
      </c>
      <c r="F245" s="60" t="s">
        <v>54</v>
      </c>
      <c r="G245" s="60" t="s">
        <v>54</v>
      </c>
      <c r="H245" s="211"/>
      <c r="I245" s="211"/>
      <c r="J245" s="10"/>
    </row>
    <row r="246" spans="1:10" x14ac:dyDescent="0.3">
      <c r="A246" s="375"/>
      <c r="B246" s="333"/>
      <c r="C246" s="359"/>
      <c r="D246" s="331"/>
      <c r="E246" s="8" t="s">
        <v>15</v>
      </c>
      <c r="F246" s="60" t="s">
        <v>54</v>
      </c>
      <c r="G246" s="60" t="s">
        <v>54</v>
      </c>
      <c r="H246" s="211"/>
      <c r="I246" s="211"/>
      <c r="J246" s="10"/>
    </row>
    <row r="247" spans="1:10" x14ac:dyDescent="0.3">
      <c r="A247" s="375"/>
      <c r="B247" s="333"/>
      <c r="C247" s="359"/>
      <c r="D247" s="331"/>
      <c r="E247" s="11" t="s">
        <v>19</v>
      </c>
      <c r="F247" s="60">
        <v>9.4</v>
      </c>
      <c r="G247" s="60" t="s">
        <v>54</v>
      </c>
      <c r="H247" s="211"/>
      <c r="I247" s="211"/>
      <c r="J247" s="10"/>
    </row>
    <row r="248" spans="1:10" x14ac:dyDescent="0.3">
      <c r="A248" s="375"/>
      <c r="B248" s="333"/>
      <c r="C248" s="359"/>
      <c r="D248" s="331"/>
      <c r="E248" s="8" t="s">
        <v>15</v>
      </c>
      <c r="F248" s="60">
        <v>0.92</v>
      </c>
      <c r="G248" s="60" t="s">
        <v>54</v>
      </c>
      <c r="H248" s="211"/>
      <c r="I248" s="211"/>
      <c r="J248" s="10"/>
    </row>
    <row r="249" spans="1:10" x14ac:dyDescent="0.3">
      <c r="A249" s="375"/>
      <c r="B249" s="333"/>
      <c r="C249" s="359"/>
      <c r="D249" s="331"/>
      <c r="E249" s="11" t="s">
        <v>20</v>
      </c>
      <c r="F249" s="60">
        <f>SUM(F239,F241,F243,F245,F247)</f>
        <v>9.4</v>
      </c>
      <c r="G249" s="60">
        <f>SUM(G239,G241,G243,G245,G247)</f>
        <v>0</v>
      </c>
      <c r="H249" s="211"/>
      <c r="I249" s="211"/>
      <c r="J249" s="10"/>
    </row>
    <row r="250" spans="1:10" x14ac:dyDescent="0.3">
      <c r="A250" s="375"/>
      <c r="B250" s="333"/>
      <c r="C250" s="359"/>
      <c r="D250" s="331"/>
      <c r="E250" s="12" t="s">
        <v>15</v>
      </c>
      <c r="F250" s="61">
        <f>SUM(F240,F242,F244,F246,F248)</f>
        <v>0.92</v>
      </c>
      <c r="G250" s="61">
        <f>SUM(G240,G242,G244,G246,G248)</f>
        <v>0</v>
      </c>
      <c r="H250" s="212"/>
      <c r="I250" s="212"/>
      <c r="J250" s="14"/>
    </row>
    <row r="251" spans="1:10" x14ac:dyDescent="0.3">
      <c r="A251" s="375"/>
      <c r="B251" s="333"/>
      <c r="C251" s="40"/>
      <c r="D251" s="16"/>
      <c r="E251" s="5" t="s">
        <v>14</v>
      </c>
      <c r="F251" s="59">
        <f t="shared" ref="F251:G262" si="7">SUM(F239)</f>
        <v>0</v>
      </c>
      <c r="G251" s="59">
        <f t="shared" si="7"/>
        <v>0</v>
      </c>
      <c r="H251" s="210"/>
      <c r="I251" s="210"/>
      <c r="J251" s="7"/>
    </row>
    <row r="252" spans="1:10" x14ac:dyDescent="0.3">
      <c r="A252" s="375"/>
      <c r="B252" s="333"/>
      <c r="C252" s="43"/>
      <c r="D252" s="19"/>
      <c r="E252" s="8" t="s">
        <v>15</v>
      </c>
      <c r="F252" s="60">
        <f t="shared" si="7"/>
        <v>0</v>
      </c>
      <c r="G252" s="60">
        <f t="shared" si="7"/>
        <v>0</v>
      </c>
      <c r="H252" s="211"/>
      <c r="I252" s="211"/>
      <c r="J252" s="10"/>
    </row>
    <row r="253" spans="1:10" x14ac:dyDescent="0.3">
      <c r="A253" s="375"/>
      <c r="B253" s="333"/>
      <c r="C253" s="43"/>
      <c r="D253" s="19"/>
      <c r="E253" s="11" t="s">
        <v>16</v>
      </c>
      <c r="F253" s="60">
        <f t="shared" si="7"/>
        <v>0</v>
      </c>
      <c r="G253" s="60">
        <f t="shared" si="7"/>
        <v>0</v>
      </c>
      <c r="H253" s="211"/>
      <c r="I253" s="211"/>
      <c r="J253" s="10"/>
    </row>
    <row r="254" spans="1:10" x14ac:dyDescent="0.3">
      <c r="A254" s="375"/>
      <c r="B254" s="333"/>
      <c r="C254" s="43"/>
      <c r="D254" s="19"/>
      <c r="E254" s="8" t="s">
        <v>15</v>
      </c>
      <c r="F254" s="60">
        <f t="shared" si="7"/>
        <v>0</v>
      </c>
      <c r="G254" s="60">
        <f t="shared" si="7"/>
        <v>0</v>
      </c>
      <c r="H254" s="211"/>
      <c r="I254" s="211"/>
      <c r="J254" s="10"/>
    </row>
    <row r="255" spans="1:10" x14ac:dyDescent="0.3">
      <c r="A255" s="375"/>
      <c r="B255" s="333"/>
      <c r="C255" s="43"/>
      <c r="D255" s="19"/>
      <c r="E255" s="11" t="s">
        <v>17</v>
      </c>
      <c r="F255" s="60">
        <f t="shared" si="7"/>
        <v>0</v>
      </c>
      <c r="G255" s="60">
        <f t="shared" si="7"/>
        <v>0</v>
      </c>
      <c r="H255" s="211"/>
      <c r="I255" s="211"/>
      <c r="J255" s="10"/>
    </row>
    <row r="256" spans="1:10" x14ac:dyDescent="0.3">
      <c r="A256" s="375"/>
      <c r="B256" s="333"/>
      <c r="C256" s="43"/>
      <c r="D256" s="19"/>
      <c r="E256" s="8" t="s">
        <v>15</v>
      </c>
      <c r="F256" s="60">
        <f t="shared" si="7"/>
        <v>0</v>
      </c>
      <c r="G256" s="60">
        <f t="shared" si="7"/>
        <v>0</v>
      </c>
      <c r="H256" s="211"/>
      <c r="I256" s="211"/>
      <c r="J256" s="10"/>
    </row>
    <row r="257" spans="1:10" ht="27.6" x14ac:dyDescent="0.3">
      <c r="A257" s="375"/>
      <c r="B257" s="333"/>
      <c r="C257" s="43"/>
      <c r="D257" s="19"/>
      <c r="E257" s="11" t="s">
        <v>18</v>
      </c>
      <c r="F257" s="60">
        <f t="shared" si="7"/>
        <v>0</v>
      </c>
      <c r="G257" s="60">
        <f t="shared" si="7"/>
        <v>0</v>
      </c>
      <c r="H257" s="211"/>
      <c r="I257" s="211"/>
      <c r="J257" s="10"/>
    </row>
    <row r="258" spans="1:10" x14ac:dyDescent="0.3">
      <c r="A258" s="375"/>
      <c r="B258" s="333"/>
      <c r="C258" s="43"/>
      <c r="D258" s="19"/>
      <c r="E258" s="8" t="s">
        <v>15</v>
      </c>
      <c r="F258" s="60">
        <f t="shared" si="7"/>
        <v>0</v>
      </c>
      <c r="G258" s="60">
        <f t="shared" si="7"/>
        <v>0</v>
      </c>
      <c r="H258" s="211"/>
      <c r="I258" s="211"/>
      <c r="J258" s="10"/>
    </row>
    <row r="259" spans="1:10" x14ac:dyDescent="0.3">
      <c r="A259" s="375"/>
      <c r="B259" s="333"/>
      <c r="C259" s="43"/>
      <c r="D259" s="19"/>
      <c r="E259" s="11" t="s">
        <v>19</v>
      </c>
      <c r="F259" s="60">
        <f t="shared" si="7"/>
        <v>9.4</v>
      </c>
      <c r="G259" s="60">
        <f t="shared" si="7"/>
        <v>0</v>
      </c>
      <c r="H259" s="211"/>
      <c r="I259" s="211"/>
      <c r="J259" s="10"/>
    </row>
    <row r="260" spans="1:10" x14ac:dyDescent="0.3">
      <c r="A260" s="375"/>
      <c r="B260" s="333"/>
      <c r="C260" s="43"/>
      <c r="D260" s="19"/>
      <c r="E260" s="8" t="s">
        <v>15</v>
      </c>
      <c r="F260" s="60">
        <f t="shared" si="7"/>
        <v>0.92</v>
      </c>
      <c r="G260" s="60">
        <f t="shared" si="7"/>
        <v>0</v>
      </c>
      <c r="H260" s="211"/>
      <c r="I260" s="211"/>
      <c r="J260" s="45"/>
    </row>
    <row r="261" spans="1:10" ht="27.6" x14ac:dyDescent="0.3">
      <c r="A261" s="375"/>
      <c r="B261" s="333"/>
      <c r="C261" s="43"/>
      <c r="D261" s="19"/>
      <c r="E261" s="11" t="s">
        <v>21</v>
      </c>
      <c r="F261" s="60">
        <f t="shared" si="7"/>
        <v>9.4</v>
      </c>
      <c r="G261" s="60">
        <f t="shared" si="7"/>
        <v>0</v>
      </c>
      <c r="H261" s="211"/>
      <c r="I261" s="211"/>
      <c r="J261" s="45"/>
    </row>
    <row r="262" spans="1:10" x14ac:dyDescent="0.3">
      <c r="A262" s="375"/>
      <c r="B262" s="333"/>
      <c r="C262" s="62"/>
      <c r="D262" s="22"/>
      <c r="E262" s="23" t="s">
        <v>15</v>
      </c>
      <c r="F262" s="63">
        <f t="shared" si="7"/>
        <v>0.92</v>
      </c>
      <c r="G262" s="63">
        <f t="shared" si="7"/>
        <v>0</v>
      </c>
      <c r="H262" s="213"/>
      <c r="I262" s="213"/>
      <c r="J262" s="51"/>
    </row>
    <row r="263" spans="1:10" ht="18.75" customHeight="1" x14ac:dyDescent="0.3">
      <c r="A263" s="376" t="s">
        <v>55</v>
      </c>
      <c r="B263" s="333" t="s">
        <v>56</v>
      </c>
      <c r="C263" s="359" t="s">
        <v>57</v>
      </c>
      <c r="D263" s="364" t="s">
        <v>58</v>
      </c>
      <c r="E263" s="5" t="s">
        <v>14</v>
      </c>
      <c r="F263" s="64">
        <v>205.2</v>
      </c>
      <c r="G263" s="64" t="s">
        <v>54</v>
      </c>
      <c r="H263" s="214"/>
      <c r="I263" s="214"/>
      <c r="J263" s="65"/>
    </row>
    <row r="264" spans="1:10" ht="18" x14ac:dyDescent="0.3">
      <c r="A264" s="376"/>
      <c r="B264" s="333"/>
      <c r="C264" s="359"/>
      <c r="D264" s="364"/>
      <c r="E264" s="8" t="s">
        <v>15</v>
      </c>
      <c r="F264" s="66">
        <v>34.200000000000003</v>
      </c>
      <c r="G264" s="66" t="s">
        <v>54</v>
      </c>
      <c r="H264" s="215"/>
      <c r="I264" s="215"/>
      <c r="J264" s="67"/>
    </row>
    <row r="265" spans="1:10" ht="18" x14ac:dyDescent="0.3">
      <c r="A265" s="376"/>
      <c r="B265" s="333"/>
      <c r="C265" s="359"/>
      <c r="D265" s="364"/>
      <c r="E265" s="11" t="s">
        <v>16</v>
      </c>
      <c r="F265" s="66">
        <v>136.80000000000001</v>
      </c>
      <c r="G265" s="66" t="s">
        <v>54</v>
      </c>
      <c r="H265" s="215"/>
      <c r="I265" s="215"/>
      <c r="J265" s="67"/>
    </row>
    <row r="266" spans="1:10" ht="18" x14ac:dyDescent="0.3">
      <c r="A266" s="376"/>
      <c r="B266" s="333"/>
      <c r="C266" s="359"/>
      <c r="D266" s="364"/>
      <c r="E266" s="8" t="s">
        <v>15</v>
      </c>
      <c r="F266" s="66">
        <v>22.8</v>
      </c>
      <c r="G266" s="66" t="s">
        <v>54</v>
      </c>
      <c r="H266" s="215"/>
      <c r="I266" s="215"/>
      <c r="J266" s="67"/>
    </row>
    <row r="267" spans="1:10" ht="18" x14ac:dyDescent="0.3">
      <c r="A267" s="376"/>
      <c r="B267" s="333"/>
      <c r="C267" s="359"/>
      <c r="D267" s="364"/>
      <c r="E267" s="11" t="s">
        <v>17</v>
      </c>
      <c r="F267" s="66" t="s">
        <v>54</v>
      </c>
      <c r="G267" s="66" t="s">
        <v>54</v>
      </c>
      <c r="H267" s="215"/>
      <c r="I267" s="215"/>
      <c r="J267" s="67"/>
    </row>
    <row r="268" spans="1:10" ht="18" x14ac:dyDescent="0.3">
      <c r="A268" s="376"/>
      <c r="B268" s="333"/>
      <c r="C268" s="359"/>
      <c r="D268" s="364"/>
      <c r="E268" s="8" t="s">
        <v>15</v>
      </c>
      <c r="F268" s="66" t="s">
        <v>54</v>
      </c>
      <c r="G268" s="66" t="s">
        <v>54</v>
      </c>
      <c r="H268" s="215"/>
      <c r="I268" s="215"/>
      <c r="J268" s="67"/>
    </row>
    <row r="269" spans="1:10" ht="27.6" x14ac:dyDescent="0.3">
      <c r="A269" s="376"/>
      <c r="B269" s="333"/>
      <c r="C269" s="359"/>
      <c r="D269" s="364"/>
      <c r="E269" s="11" t="s">
        <v>18</v>
      </c>
      <c r="F269" s="66" t="s">
        <v>54</v>
      </c>
      <c r="G269" s="66" t="s">
        <v>54</v>
      </c>
      <c r="H269" s="215"/>
      <c r="I269" s="215"/>
      <c r="J269" s="67"/>
    </row>
    <row r="270" spans="1:10" ht="18" x14ac:dyDescent="0.3">
      <c r="A270" s="376"/>
      <c r="B270" s="333"/>
      <c r="C270" s="359"/>
      <c r="D270" s="364"/>
      <c r="E270" s="8" t="s">
        <v>15</v>
      </c>
      <c r="F270" s="66" t="s">
        <v>54</v>
      </c>
      <c r="G270" s="66" t="s">
        <v>54</v>
      </c>
      <c r="H270" s="215"/>
      <c r="I270" s="215"/>
      <c r="J270" s="67"/>
    </row>
    <row r="271" spans="1:10" ht="18" x14ac:dyDescent="0.3">
      <c r="A271" s="376"/>
      <c r="B271" s="333"/>
      <c r="C271" s="359"/>
      <c r="D271" s="364"/>
      <c r="E271" s="11" t="s">
        <v>19</v>
      </c>
      <c r="F271" s="66" t="s">
        <v>54</v>
      </c>
      <c r="G271" s="66" t="s">
        <v>54</v>
      </c>
      <c r="H271" s="215"/>
      <c r="I271" s="215"/>
      <c r="J271" s="67"/>
    </row>
    <row r="272" spans="1:10" ht="18" x14ac:dyDescent="0.3">
      <c r="A272" s="376"/>
      <c r="B272" s="333"/>
      <c r="C272" s="359"/>
      <c r="D272" s="364"/>
      <c r="E272" s="8" t="s">
        <v>15</v>
      </c>
      <c r="F272" s="66" t="s">
        <v>54</v>
      </c>
      <c r="G272" s="66" t="s">
        <v>54</v>
      </c>
      <c r="H272" s="215"/>
      <c r="I272" s="215"/>
      <c r="J272" s="67"/>
    </row>
    <row r="273" spans="1:10" ht="18" x14ac:dyDescent="0.3">
      <c r="A273" s="376"/>
      <c r="B273" s="333"/>
      <c r="C273" s="359"/>
      <c r="D273" s="364"/>
      <c r="E273" s="11" t="s">
        <v>20</v>
      </c>
      <c r="F273" s="66">
        <f>SUM(F263,F265,F267,F269,F271)</f>
        <v>342</v>
      </c>
      <c r="G273" s="66">
        <f>SUM(G263,G265,G267,G269,G271)</f>
        <v>0</v>
      </c>
      <c r="H273" s="215"/>
      <c r="I273" s="215"/>
      <c r="J273" s="67"/>
    </row>
    <row r="274" spans="1:10" ht="18" x14ac:dyDescent="0.3">
      <c r="A274" s="376"/>
      <c r="B274" s="333"/>
      <c r="C274" s="359"/>
      <c r="D274" s="364"/>
      <c r="E274" s="8" t="s">
        <v>15</v>
      </c>
      <c r="F274" s="66">
        <f>SUM(F264,F266,F268,F270,F272)</f>
        <v>57</v>
      </c>
      <c r="G274" s="66">
        <f>SUM(G264,G266,G268,G270,G272)</f>
        <v>0</v>
      </c>
      <c r="H274" s="215"/>
      <c r="I274" s="215"/>
      <c r="J274" s="67"/>
    </row>
    <row r="275" spans="1:10" ht="18.75" customHeight="1" x14ac:dyDescent="0.3">
      <c r="A275" s="376"/>
      <c r="B275" s="333"/>
      <c r="C275" s="359"/>
      <c r="D275" s="338" t="s">
        <v>59</v>
      </c>
      <c r="E275" s="11" t="s">
        <v>14</v>
      </c>
      <c r="F275" s="66" t="s">
        <v>54</v>
      </c>
      <c r="G275" s="66" t="s">
        <v>54</v>
      </c>
      <c r="H275" s="215"/>
      <c r="I275" s="215"/>
      <c r="J275" s="67"/>
    </row>
    <row r="276" spans="1:10" ht="18" x14ac:dyDescent="0.3">
      <c r="A276" s="376"/>
      <c r="B276" s="333"/>
      <c r="C276" s="359"/>
      <c r="D276" s="338"/>
      <c r="E276" s="8" t="s">
        <v>15</v>
      </c>
      <c r="F276" s="66" t="s">
        <v>54</v>
      </c>
      <c r="G276" s="66" t="s">
        <v>54</v>
      </c>
      <c r="H276" s="215"/>
      <c r="I276" s="215"/>
      <c r="J276" s="67"/>
    </row>
    <row r="277" spans="1:10" ht="18" x14ac:dyDescent="0.3">
      <c r="A277" s="376"/>
      <c r="B277" s="333"/>
      <c r="C277" s="359"/>
      <c r="D277" s="338"/>
      <c r="E277" s="11" t="s">
        <v>16</v>
      </c>
      <c r="F277" s="66">
        <v>1.36</v>
      </c>
      <c r="G277" s="66" t="s">
        <v>54</v>
      </c>
      <c r="H277" s="215"/>
      <c r="I277" s="215"/>
      <c r="J277" s="67"/>
    </row>
    <row r="278" spans="1:10" ht="18" x14ac:dyDescent="0.3">
      <c r="A278" s="376"/>
      <c r="B278" s="333"/>
      <c r="C278" s="359"/>
      <c r="D278" s="338"/>
      <c r="E278" s="8" t="s">
        <v>15</v>
      </c>
      <c r="F278" s="66">
        <v>0.65200000000000002</v>
      </c>
      <c r="G278" s="66" t="s">
        <v>54</v>
      </c>
      <c r="H278" s="215"/>
      <c r="I278" s="215"/>
      <c r="J278" s="67"/>
    </row>
    <row r="279" spans="1:10" ht="18" x14ac:dyDescent="0.3">
      <c r="A279" s="376"/>
      <c r="B279" s="333"/>
      <c r="C279" s="359"/>
      <c r="D279" s="338"/>
      <c r="E279" s="11" t="s">
        <v>17</v>
      </c>
      <c r="F279" s="66" t="s">
        <v>54</v>
      </c>
      <c r="G279" s="66" t="s">
        <v>54</v>
      </c>
      <c r="H279" s="215"/>
      <c r="I279" s="215"/>
      <c r="J279" s="67"/>
    </row>
    <row r="280" spans="1:10" ht="18" x14ac:dyDescent="0.3">
      <c r="A280" s="376"/>
      <c r="B280" s="333"/>
      <c r="C280" s="359"/>
      <c r="D280" s="338"/>
      <c r="E280" s="8" t="s">
        <v>15</v>
      </c>
      <c r="F280" s="66" t="s">
        <v>54</v>
      </c>
      <c r="G280" s="66" t="s">
        <v>54</v>
      </c>
      <c r="H280" s="215"/>
      <c r="I280" s="215"/>
      <c r="J280" s="67"/>
    </row>
    <row r="281" spans="1:10" ht="27.6" x14ac:dyDescent="0.3">
      <c r="A281" s="376"/>
      <c r="B281" s="333"/>
      <c r="C281" s="359"/>
      <c r="D281" s="338"/>
      <c r="E281" s="11" t="s">
        <v>18</v>
      </c>
      <c r="F281" s="66" t="s">
        <v>54</v>
      </c>
      <c r="G281" s="66" t="s">
        <v>54</v>
      </c>
      <c r="H281" s="215"/>
      <c r="I281" s="215"/>
      <c r="J281" s="67"/>
    </row>
    <row r="282" spans="1:10" ht="18" x14ac:dyDescent="0.3">
      <c r="A282" s="376"/>
      <c r="B282" s="333"/>
      <c r="C282" s="359"/>
      <c r="D282" s="338"/>
      <c r="E282" s="8" t="s">
        <v>15</v>
      </c>
      <c r="F282" s="66" t="s">
        <v>54</v>
      </c>
      <c r="G282" s="66" t="s">
        <v>54</v>
      </c>
      <c r="H282" s="215"/>
      <c r="I282" s="215"/>
      <c r="J282" s="67"/>
    </row>
    <row r="283" spans="1:10" ht="18" x14ac:dyDescent="0.3">
      <c r="A283" s="376"/>
      <c r="B283" s="333"/>
      <c r="C283" s="359"/>
      <c r="D283" s="338"/>
      <c r="E283" s="11" t="s">
        <v>19</v>
      </c>
      <c r="F283" s="66" t="s">
        <v>54</v>
      </c>
      <c r="G283" s="66" t="s">
        <v>54</v>
      </c>
      <c r="H283" s="215"/>
      <c r="I283" s="215"/>
      <c r="J283" s="67"/>
    </row>
    <row r="284" spans="1:10" ht="18" x14ac:dyDescent="0.3">
      <c r="A284" s="376"/>
      <c r="B284" s="333"/>
      <c r="C284" s="359"/>
      <c r="D284" s="338"/>
      <c r="E284" s="8" t="s">
        <v>15</v>
      </c>
      <c r="F284" s="66" t="s">
        <v>54</v>
      </c>
      <c r="G284" s="66" t="s">
        <v>54</v>
      </c>
      <c r="H284" s="215"/>
      <c r="I284" s="215"/>
      <c r="J284" s="67"/>
    </row>
    <row r="285" spans="1:10" ht="18" x14ac:dyDescent="0.3">
      <c r="A285" s="376"/>
      <c r="B285" s="333"/>
      <c r="C285" s="359"/>
      <c r="D285" s="338"/>
      <c r="E285" s="11" t="s">
        <v>20</v>
      </c>
      <c r="F285" s="66">
        <f>SUM(F275,F277,F279,F281,F283)</f>
        <v>1.36</v>
      </c>
      <c r="G285" s="66">
        <f>SUM(G275,G277,G279,G281,G283)</f>
        <v>0</v>
      </c>
      <c r="H285" s="215"/>
      <c r="I285" s="215"/>
      <c r="J285" s="67"/>
    </row>
    <row r="286" spans="1:10" ht="18" x14ac:dyDescent="0.3">
      <c r="A286" s="376"/>
      <c r="B286" s="333"/>
      <c r="C286" s="359"/>
      <c r="D286" s="338"/>
      <c r="E286" s="8" t="s">
        <v>15</v>
      </c>
      <c r="F286" s="66">
        <f>SUM(F276,F278,F280,F282,F284)</f>
        <v>0.65200000000000002</v>
      </c>
      <c r="G286" s="66">
        <f>SUM(G276,G278,G280,G282,G284)</f>
        <v>0</v>
      </c>
      <c r="H286" s="215"/>
      <c r="I286" s="215"/>
      <c r="J286" s="67"/>
    </row>
    <row r="287" spans="1:10" ht="18.75" customHeight="1" x14ac:dyDescent="0.3">
      <c r="A287" s="376"/>
      <c r="B287" s="333"/>
      <c r="C287" s="359"/>
      <c r="D287" s="338" t="s">
        <v>60</v>
      </c>
      <c r="E287" s="11" t="s">
        <v>14</v>
      </c>
      <c r="F287" s="66" t="s">
        <v>54</v>
      </c>
      <c r="G287" s="66" t="s">
        <v>54</v>
      </c>
      <c r="H287" s="215"/>
      <c r="I287" s="215"/>
      <c r="J287" s="67"/>
    </row>
    <row r="288" spans="1:10" ht="18" x14ac:dyDescent="0.3">
      <c r="A288" s="376"/>
      <c r="B288" s="333"/>
      <c r="C288" s="359"/>
      <c r="D288" s="338"/>
      <c r="E288" s="8" t="s">
        <v>15</v>
      </c>
      <c r="F288" s="66" t="s">
        <v>54</v>
      </c>
      <c r="G288" s="66" t="s">
        <v>54</v>
      </c>
      <c r="H288" s="215"/>
      <c r="I288" s="215"/>
      <c r="J288" s="67"/>
    </row>
    <row r="289" spans="1:10" ht="18" x14ac:dyDescent="0.3">
      <c r="A289" s="376"/>
      <c r="B289" s="333"/>
      <c r="C289" s="359"/>
      <c r="D289" s="338"/>
      <c r="E289" s="11" t="s">
        <v>16</v>
      </c>
      <c r="F289" s="66">
        <v>4.8</v>
      </c>
      <c r="G289" s="66" t="s">
        <v>54</v>
      </c>
      <c r="H289" s="215"/>
      <c r="I289" s="215"/>
      <c r="J289" s="67"/>
    </row>
    <row r="290" spans="1:10" ht="18" x14ac:dyDescent="0.3">
      <c r="A290" s="376"/>
      <c r="B290" s="333"/>
      <c r="C290" s="359"/>
      <c r="D290" s="338"/>
      <c r="E290" s="8" t="s">
        <v>15</v>
      </c>
      <c r="F290" s="66">
        <v>1.5</v>
      </c>
      <c r="G290" s="66" t="s">
        <v>54</v>
      </c>
      <c r="H290" s="215"/>
      <c r="I290" s="215"/>
      <c r="J290" s="67"/>
    </row>
    <row r="291" spans="1:10" ht="18" x14ac:dyDescent="0.3">
      <c r="A291" s="376"/>
      <c r="B291" s="333"/>
      <c r="C291" s="359"/>
      <c r="D291" s="338"/>
      <c r="E291" s="11" t="s">
        <v>17</v>
      </c>
      <c r="F291" s="66" t="s">
        <v>54</v>
      </c>
      <c r="G291" s="66" t="s">
        <v>54</v>
      </c>
      <c r="H291" s="215"/>
      <c r="I291" s="215"/>
      <c r="J291" s="67"/>
    </row>
    <row r="292" spans="1:10" ht="18" x14ac:dyDescent="0.3">
      <c r="A292" s="376"/>
      <c r="B292" s="333"/>
      <c r="C292" s="359"/>
      <c r="D292" s="338"/>
      <c r="E292" s="8" t="s">
        <v>15</v>
      </c>
      <c r="F292" s="66" t="s">
        <v>54</v>
      </c>
      <c r="G292" s="66" t="s">
        <v>54</v>
      </c>
      <c r="H292" s="215"/>
      <c r="I292" s="215"/>
      <c r="J292" s="67"/>
    </row>
    <row r="293" spans="1:10" ht="27.6" x14ac:dyDescent="0.3">
      <c r="A293" s="376"/>
      <c r="B293" s="333"/>
      <c r="C293" s="359"/>
      <c r="D293" s="338"/>
      <c r="E293" s="11" t="s">
        <v>18</v>
      </c>
      <c r="F293" s="66" t="s">
        <v>54</v>
      </c>
      <c r="G293" s="66" t="s">
        <v>54</v>
      </c>
      <c r="H293" s="215"/>
      <c r="I293" s="215"/>
      <c r="J293" s="67"/>
    </row>
    <row r="294" spans="1:10" ht="18" x14ac:dyDescent="0.3">
      <c r="A294" s="376"/>
      <c r="B294" s="333"/>
      <c r="C294" s="359"/>
      <c r="D294" s="338"/>
      <c r="E294" s="8" t="s">
        <v>15</v>
      </c>
      <c r="F294" s="66" t="s">
        <v>54</v>
      </c>
      <c r="G294" s="66" t="s">
        <v>54</v>
      </c>
      <c r="H294" s="215"/>
      <c r="I294" s="215"/>
      <c r="J294" s="67"/>
    </row>
    <row r="295" spans="1:10" ht="18" x14ac:dyDescent="0.3">
      <c r="A295" s="376"/>
      <c r="B295" s="333"/>
      <c r="C295" s="359"/>
      <c r="D295" s="338"/>
      <c r="E295" s="11" t="s">
        <v>19</v>
      </c>
      <c r="F295" s="66" t="s">
        <v>54</v>
      </c>
      <c r="G295" s="66" t="s">
        <v>54</v>
      </c>
      <c r="H295" s="215"/>
      <c r="I295" s="215"/>
      <c r="J295" s="67"/>
    </row>
    <row r="296" spans="1:10" ht="18" x14ac:dyDescent="0.3">
      <c r="A296" s="376"/>
      <c r="B296" s="333"/>
      <c r="C296" s="359"/>
      <c r="D296" s="338"/>
      <c r="E296" s="8" t="s">
        <v>15</v>
      </c>
      <c r="F296" s="66" t="s">
        <v>54</v>
      </c>
      <c r="G296" s="66" t="s">
        <v>54</v>
      </c>
      <c r="H296" s="215"/>
      <c r="I296" s="215"/>
      <c r="J296" s="67"/>
    </row>
    <row r="297" spans="1:10" ht="18" x14ac:dyDescent="0.3">
      <c r="A297" s="376"/>
      <c r="B297" s="333"/>
      <c r="C297" s="359"/>
      <c r="D297" s="338"/>
      <c r="E297" s="11" t="s">
        <v>20</v>
      </c>
      <c r="F297" s="66">
        <f>SUM(F287,F289,F291,F293,F295)</f>
        <v>4.8</v>
      </c>
      <c r="G297" s="66">
        <f>SUM(G287,G289,G291,G293,G295)</f>
        <v>0</v>
      </c>
      <c r="H297" s="215"/>
      <c r="I297" s="215"/>
      <c r="J297" s="67"/>
    </row>
    <row r="298" spans="1:10" ht="18" x14ac:dyDescent="0.3">
      <c r="A298" s="376"/>
      <c r="B298" s="333"/>
      <c r="C298" s="359"/>
      <c r="D298" s="338"/>
      <c r="E298" s="8" t="s">
        <v>15</v>
      </c>
      <c r="F298" s="66">
        <f>SUM(F288,F290,F292,F294,F296)</f>
        <v>1.5</v>
      </c>
      <c r="G298" s="66">
        <f>SUM(G288,G290,G292,G294,G296)</f>
        <v>0</v>
      </c>
      <c r="H298" s="215"/>
      <c r="I298" s="215"/>
      <c r="J298" s="67"/>
    </row>
    <row r="299" spans="1:10" ht="18.75" customHeight="1" x14ac:dyDescent="0.3">
      <c r="A299" s="376"/>
      <c r="B299" s="333"/>
      <c r="C299" s="359"/>
      <c r="D299" s="338" t="s">
        <v>61</v>
      </c>
      <c r="E299" s="11" t="s">
        <v>14</v>
      </c>
      <c r="F299" s="66" t="s">
        <v>54</v>
      </c>
      <c r="G299" s="66" t="s">
        <v>54</v>
      </c>
      <c r="H299" s="215"/>
      <c r="I299" s="215"/>
      <c r="J299" s="68"/>
    </row>
    <row r="300" spans="1:10" ht="18" x14ac:dyDescent="0.3">
      <c r="A300" s="376"/>
      <c r="B300" s="333"/>
      <c r="C300" s="359"/>
      <c r="D300" s="338"/>
      <c r="E300" s="8" t="s">
        <v>15</v>
      </c>
      <c r="F300" s="66" t="s">
        <v>54</v>
      </c>
      <c r="G300" s="66" t="s">
        <v>54</v>
      </c>
      <c r="H300" s="215"/>
      <c r="I300" s="215"/>
      <c r="J300" s="68"/>
    </row>
    <row r="301" spans="1:10" ht="18" x14ac:dyDescent="0.3">
      <c r="A301" s="376"/>
      <c r="B301" s="333"/>
      <c r="C301" s="359"/>
      <c r="D301" s="338"/>
      <c r="E301" s="11" t="s">
        <v>16</v>
      </c>
      <c r="F301" s="66">
        <v>748.3492</v>
      </c>
      <c r="G301" s="66" t="s">
        <v>54</v>
      </c>
      <c r="H301" s="215"/>
      <c r="I301" s="215"/>
      <c r="J301" s="68"/>
    </row>
    <row r="302" spans="1:10" ht="18" x14ac:dyDescent="0.3">
      <c r="A302" s="376"/>
      <c r="B302" s="333"/>
      <c r="C302" s="359"/>
      <c r="D302" s="338"/>
      <c r="E302" s="8" t="s">
        <v>15</v>
      </c>
      <c r="F302" s="66">
        <v>124.5587</v>
      </c>
      <c r="G302" s="66" t="s">
        <v>54</v>
      </c>
      <c r="H302" s="215"/>
      <c r="I302" s="215"/>
      <c r="J302" s="68"/>
    </row>
    <row r="303" spans="1:10" ht="18" x14ac:dyDescent="0.3">
      <c r="A303" s="376"/>
      <c r="B303" s="333"/>
      <c r="C303" s="359"/>
      <c r="D303" s="338"/>
      <c r="E303" s="11" t="s">
        <v>17</v>
      </c>
      <c r="F303" s="66" t="s">
        <v>54</v>
      </c>
      <c r="G303" s="66" t="s">
        <v>54</v>
      </c>
      <c r="H303" s="215"/>
      <c r="I303" s="215"/>
      <c r="J303" s="68"/>
    </row>
    <row r="304" spans="1:10" ht="18" x14ac:dyDescent="0.3">
      <c r="A304" s="376"/>
      <c r="B304" s="333"/>
      <c r="C304" s="359"/>
      <c r="D304" s="338"/>
      <c r="E304" s="8" t="s">
        <v>15</v>
      </c>
      <c r="F304" s="66" t="s">
        <v>54</v>
      </c>
      <c r="G304" s="66" t="s">
        <v>54</v>
      </c>
      <c r="H304" s="215"/>
      <c r="I304" s="215"/>
      <c r="J304" s="68"/>
    </row>
    <row r="305" spans="1:10" ht="27.6" x14ac:dyDescent="0.3">
      <c r="A305" s="376"/>
      <c r="B305" s="333"/>
      <c r="C305" s="359"/>
      <c r="D305" s="338"/>
      <c r="E305" s="11" t="s">
        <v>18</v>
      </c>
      <c r="F305" s="66" t="s">
        <v>54</v>
      </c>
      <c r="G305" s="66" t="s">
        <v>54</v>
      </c>
      <c r="H305" s="215"/>
      <c r="I305" s="215"/>
      <c r="J305" s="68"/>
    </row>
    <row r="306" spans="1:10" ht="18" x14ac:dyDescent="0.3">
      <c r="A306" s="376"/>
      <c r="B306" s="333"/>
      <c r="C306" s="359"/>
      <c r="D306" s="338"/>
      <c r="E306" s="8" t="s">
        <v>15</v>
      </c>
      <c r="F306" s="66" t="s">
        <v>54</v>
      </c>
      <c r="G306" s="66" t="s">
        <v>54</v>
      </c>
      <c r="H306" s="215"/>
      <c r="I306" s="215"/>
      <c r="J306" s="68"/>
    </row>
    <row r="307" spans="1:10" ht="18" x14ac:dyDescent="0.3">
      <c r="A307" s="376"/>
      <c r="B307" s="333"/>
      <c r="C307" s="359"/>
      <c r="D307" s="338"/>
      <c r="E307" s="11" t="s">
        <v>19</v>
      </c>
      <c r="F307" s="66">
        <v>643.50699999999995</v>
      </c>
      <c r="G307" s="66" t="s">
        <v>54</v>
      </c>
      <c r="H307" s="215"/>
      <c r="I307" s="215"/>
      <c r="J307" s="68"/>
    </row>
    <row r="308" spans="1:10" ht="18" x14ac:dyDescent="0.3">
      <c r="A308" s="376"/>
      <c r="B308" s="333"/>
      <c r="C308" s="359"/>
      <c r="D308" s="338"/>
      <c r="E308" s="8" t="s">
        <v>15</v>
      </c>
      <c r="F308" s="66">
        <v>106.7295</v>
      </c>
      <c r="G308" s="66" t="s">
        <v>54</v>
      </c>
      <c r="H308" s="215"/>
      <c r="I308" s="215"/>
      <c r="J308" s="68"/>
    </row>
    <row r="309" spans="1:10" ht="18" x14ac:dyDescent="0.3">
      <c r="A309" s="376"/>
      <c r="B309" s="333"/>
      <c r="C309" s="359"/>
      <c r="D309" s="338"/>
      <c r="E309" s="11" t="s">
        <v>20</v>
      </c>
      <c r="F309" s="66">
        <f>SUM(F299,F301,F303,F305,F307)</f>
        <v>1391.8561999999999</v>
      </c>
      <c r="G309" s="66">
        <f>SUM(G299,G301,G303,G305,G307)</f>
        <v>0</v>
      </c>
      <c r="H309" s="215"/>
      <c r="I309" s="215"/>
      <c r="J309" s="68"/>
    </row>
    <row r="310" spans="1:10" ht="18" x14ac:dyDescent="0.3">
      <c r="A310" s="376"/>
      <c r="B310" s="333"/>
      <c r="C310" s="359"/>
      <c r="D310" s="338"/>
      <c r="E310" s="8" t="s">
        <v>15</v>
      </c>
      <c r="F310" s="66">
        <f>SUM(F300,F302,F304,F306,F308)</f>
        <v>231.28820000000002</v>
      </c>
      <c r="G310" s="66">
        <f>SUM(G300,G302,G304,G306,G308)</f>
        <v>0</v>
      </c>
      <c r="H310" s="215"/>
      <c r="I310" s="215"/>
      <c r="J310" s="68"/>
    </row>
    <row r="311" spans="1:10" ht="18.75" customHeight="1" x14ac:dyDescent="0.3">
      <c r="A311" s="376"/>
      <c r="B311" s="333"/>
      <c r="C311" s="359"/>
      <c r="D311" s="361" t="s">
        <v>62</v>
      </c>
      <c r="E311" s="11" t="s">
        <v>14</v>
      </c>
      <c r="F311" s="66" t="s">
        <v>54</v>
      </c>
      <c r="G311" s="66" t="s">
        <v>54</v>
      </c>
      <c r="H311" s="215"/>
      <c r="I311" s="215"/>
      <c r="J311" s="68"/>
    </row>
    <row r="312" spans="1:10" ht="18" x14ac:dyDescent="0.3">
      <c r="A312" s="376"/>
      <c r="B312" s="333"/>
      <c r="C312" s="359"/>
      <c r="D312" s="361"/>
      <c r="E312" s="8" t="s">
        <v>15</v>
      </c>
      <c r="F312" s="66" t="s">
        <v>54</v>
      </c>
      <c r="G312" s="66" t="s">
        <v>54</v>
      </c>
      <c r="H312" s="215"/>
      <c r="I312" s="215"/>
      <c r="J312" s="68"/>
    </row>
    <row r="313" spans="1:10" ht="18" x14ac:dyDescent="0.3">
      <c r="A313" s="376"/>
      <c r="B313" s="333"/>
      <c r="C313" s="359"/>
      <c r="D313" s="361"/>
      <c r="E313" s="11" t="s">
        <v>16</v>
      </c>
      <c r="F313" s="66">
        <v>80.524000000000001</v>
      </c>
      <c r="G313" s="66" t="s">
        <v>54</v>
      </c>
      <c r="H313" s="215"/>
      <c r="I313" s="215"/>
      <c r="J313" s="68"/>
    </row>
    <row r="314" spans="1:10" ht="18" x14ac:dyDescent="0.3">
      <c r="A314" s="376"/>
      <c r="B314" s="333"/>
      <c r="C314" s="359"/>
      <c r="D314" s="361"/>
      <c r="E314" s="8" t="s">
        <v>15</v>
      </c>
      <c r="F314" s="66">
        <v>13.4185</v>
      </c>
      <c r="G314" s="66" t="s">
        <v>54</v>
      </c>
      <c r="H314" s="215"/>
      <c r="I314" s="215"/>
      <c r="J314" s="68"/>
    </row>
    <row r="315" spans="1:10" ht="18" x14ac:dyDescent="0.3">
      <c r="A315" s="376"/>
      <c r="B315" s="333"/>
      <c r="C315" s="359"/>
      <c r="D315" s="361"/>
      <c r="E315" s="11" t="s">
        <v>17</v>
      </c>
      <c r="F315" s="66" t="s">
        <v>54</v>
      </c>
      <c r="G315" s="66" t="s">
        <v>54</v>
      </c>
      <c r="H315" s="215"/>
      <c r="I315" s="215"/>
      <c r="J315" s="68"/>
    </row>
    <row r="316" spans="1:10" ht="18" x14ac:dyDescent="0.3">
      <c r="A316" s="376"/>
      <c r="B316" s="333"/>
      <c r="C316" s="359"/>
      <c r="D316" s="361"/>
      <c r="E316" s="8" t="s">
        <v>15</v>
      </c>
      <c r="F316" s="66" t="s">
        <v>54</v>
      </c>
      <c r="G316" s="66" t="s">
        <v>54</v>
      </c>
      <c r="H316" s="215"/>
      <c r="I316" s="215"/>
      <c r="J316" s="68"/>
    </row>
    <row r="317" spans="1:10" ht="27.6" x14ac:dyDescent="0.3">
      <c r="A317" s="376"/>
      <c r="B317" s="333"/>
      <c r="C317" s="359"/>
      <c r="D317" s="361"/>
      <c r="E317" s="11" t="s">
        <v>18</v>
      </c>
      <c r="F317" s="66" t="s">
        <v>54</v>
      </c>
      <c r="G317" s="66" t="s">
        <v>54</v>
      </c>
      <c r="H317" s="215"/>
      <c r="I317" s="215"/>
      <c r="J317" s="68"/>
    </row>
    <row r="318" spans="1:10" ht="18" x14ac:dyDescent="0.3">
      <c r="A318" s="376"/>
      <c r="B318" s="333"/>
      <c r="C318" s="359"/>
      <c r="D318" s="361"/>
      <c r="E318" s="8" t="s">
        <v>15</v>
      </c>
      <c r="F318" s="66" t="s">
        <v>54</v>
      </c>
      <c r="G318" s="66" t="s">
        <v>54</v>
      </c>
      <c r="H318" s="215"/>
      <c r="I318" s="215"/>
      <c r="J318" s="68"/>
    </row>
    <row r="319" spans="1:10" ht="18" x14ac:dyDescent="0.3">
      <c r="A319" s="376"/>
      <c r="B319" s="333"/>
      <c r="C319" s="359"/>
      <c r="D319" s="361"/>
      <c r="E319" s="11" t="s">
        <v>19</v>
      </c>
      <c r="F319" s="66">
        <v>84</v>
      </c>
      <c r="G319" s="66" t="s">
        <v>54</v>
      </c>
      <c r="H319" s="215"/>
      <c r="I319" s="215"/>
      <c r="J319" s="68"/>
    </row>
    <row r="320" spans="1:10" ht="18" x14ac:dyDescent="0.3">
      <c r="A320" s="376"/>
      <c r="B320" s="333"/>
      <c r="C320" s="359"/>
      <c r="D320" s="361"/>
      <c r="E320" s="8" t="s">
        <v>15</v>
      </c>
      <c r="F320" s="66">
        <v>14</v>
      </c>
      <c r="G320" s="66" t="s">
        <v>54</v>
      </c>
      <c r="H320" s="215"/>
      <c r="I320" s="215"/>
      <c r="J320" s="68"/>
    </row>
    <row r="321" spans="1:10" ht="18" x14ac:dyDescent="0.3">
      <c r="A321" s="376"/>
      <c r="B321" s="333"/>
      <c r="C321" s="359"/>
      <c r="D321" s="361"/>
      <c r="E321" s="11" t="s">
        <v>20</v>
      </c>
      <c r="F321" s="66">
        <f>SUM(F311,F313,F315,F317,F319)</f>
        <v>164.524</v>
      </c>
      <c r="G321" s="66">
        <f>SUM(G311,G313,G315,G317,G319)</f>
        <v>0</v>
      </c>
      <c r="H321" s="215"/>
      <c r="I321" s="215"/>
      <c r="J321" s="68"/>
    </row>
    <row r="322" spans="1:10" ht="18" x14ac:dyDescent="0.3">
      <c r="A322" s="376"/>
      <c r="B322" s="333"/>
      <c r="C322" s="359"/>
      <c r="D322" s="361"/>
      <c r="E322" s="12" t="s">
        <v>15</v>
      </c>
      <c r="F322" s="69">
        <f>SUM(F312,F314,F316,F318,F320)</f>
        <v>27.418500000000002</v>
      </c>
      <c r="G322" s="69">
        <f>SUM(G312,G314,G316,G318,G320)</f>
        <v>0</v>
      </c>
      <c r="H322" s="216"/>
      <c r="I322" s="216"/>
      <c r="J322" s="70"/>
    </row>
    <row r="323" spans="1:10" ht="18" x14ac:dyDescent="0.3">
      <c r="A323" s="376"/>
      <c r="B323" s="333"/>
      <c r="C323" s="15"/>
      <c r="D323" s="16"/>
      <c r="E323" s="5" t="s">
        <v>14</v>
      </c>
      <c r="F323" s="6">
        <f t="shared" ref="F323:G334" si="8">SUM(F263,F275,F287,F299,F311)</f>
        <v>205.2</v>
      </c>
      <c r="G323" s="6">
        <f t="shared" si="8"/>
        <v>0</v>
      </c>
      <c r="H323" s="217"/>
      <c r="I323" s="217"/>
      <c r="J323" s="65"/>
    </row>
    <row r="324" spans="1:10" ht="18" x14ac:dyDescent="0.3">
      <c r="A324" s="376"/>
      <c r="B324" s="333"/>
      <c r="C324" s="18"/>
      <c r="D324" s="19"/>
      <c r="E324" s="8" t="s">
        <v>15</v>
      </c>
      <c r="F324" s="9">
        <f t="shared" si="8"/>
        <v>34.200000000000003</v>
      </c>
      <c r="G324" s="9">
        <f t="shared" si="8"/>
        <v>0</v>
      </c>
      <c r="H324" s="218"/>
      <c r="I324" s="218"/>
      <c r="J324" s="67"/>
    </row>
    <row r="325" spans="1:10" ht="18" x14ac:dyDescent="0.3">
      <c r="A325" s="376"/>
      <c r="B325" s="333"/>
      <c r="C325" s="18"/>
      <c r="D325" s="19"/>
      <c r="E325" s="11" t="s">
        <v>16</v>
      </c>
      <c r="F325" s="9">
        <f t="shared" si="8"/>
        <v>971.83320000000003</v>
      </c>
      <c r="G325" s="9">
        <f t="shared" si="8"/>
        <v>0</v>
      </c>
      <c r="H325" s="218"/>
      <c r="I325" s="218"/>
      <c r="J325" s="67"/>
    </row>
    <row r="326" spans="1:10" ht="18" x14ac:dyDescent="0.3">
      <c r="A326" s="376"/>
      <c r="B326" s="333"/>
      <c r="C326" s="18"/>
      <c r="D326" s="19"/>
      <c r="E326" s="8" t="s">
        <v>15</v>
      </c>
      <c r="F326" s="71">
        <f t="shared" si="8"/>
        <v>162.92920000000001</v>
      </c>
      <c r="G326" s="9">
        <f t="shared" si="8"/>
        <v>0</v>
      </c>
      <c r="H326" s="218"/>
      <c r="I326" s="218"/>
      <c r="J326" s="67"/>
    </row>
    <row r="327" spans="1:10" ht="18" x14ac:dyDescent="0.3">
      <c r="A327" s="376"/>
      <c r="B327" s="333"/>
      <c r="C327" s="18"/>
      <c r="D327" s="19"/>
      <c r="E327" s="11" t="s">
        <v>17</v>
      </c>
      <c r="F327" s="9">
        <f t="shared" si="8"/>
        <v>0</v>
      </c>
      <c r="G327" s="9">
        <f t="shared" si="8"/>
        <v>0</v>
      </c>
      <c r="H327" s="218"/>
      <c r="I327" s="218"/>
      <c r="J327" s="67"/>
    </row>
    <row r="328" spans="1:10" ht="18" x14ac:dyDescent="0.3">
      <c r="A328" s="376"/>
      <c r="B328" s="333"/>
      <c r="C328" s="18"/>
      <c r="D328" s="19"/>
      <c r="E328" s="8" t="s">
        <v>15</v>
      </c>
      <c r="F328" s="9">
        <f t="shared" si="8"/>
        <v>0</v>
      </c>
      <c r="G328" s="9">
        <f t="shared" si="8"/>
        <v>0</v>
      </c>
      <c r="H328" s="218"/>
      <c r="I328" s="218"/>
      <c r="J328" s="67"/>
    </row>
    <row r="329" spans="1:10" ht="27.6" x14ac:dyDescent="0.3">
      <c r="A329" s="376"/>
      <c r="B329" s="333"/>
      <c r="C329" s="18"/>
      <c r="D329" s="19"/>
      <c r="E329" s="11" t="s">
        <v>18</v>
      </c>
      <c r="F329" s="9">
        <f t="shared" si="8"/>
        <v>0</v>
      </c>
      <c r="G329" s="9">
        <f t="shared" si="8"/>
        <v>0</v>
      </c>
      <c r="H329" s="218"/>
      <c r="I329" s="218"/>
      <c r="J329" s="67"/>
    </row>
    <row r="330" spans="1:10" ht="18" x14ac:dyDescent="0.3">
      <c r="A330" s="376"/>
      <c r="B330" s="333"/>
      <c r="C330" s="18"/>
      <c r="D330" s="19"/>
      <c r="E330" s="8" t="s">
        <v>15</v>
      </c>
      <c r="F330" s="9">
        <f t="shared" si="8"/>
        <v>0</v>
      </c>
      <c r="G330" s="9">
        <f t="shared" si="8"/>
        <v>0</v>
      </c>
      <c r="H330" s="218"/>
      <c r="I330" s="218"/>
      <c r="J330" s="67"/>
    </row>
    <row r="331" spans="1:10" ht="18" x14ac:dyDescent="0.3">
      <c r="A331" s="376"/>
      <c r="B331" s="333"/>
      <c r="C331" s="18"/>
      <c r="D331" s="19"/>
      <c r="E331" s="11" t="s">
        <v>19</v>
      </c>
      <c r="F331" s="9">
        <f t="shared" si="8"/>
        <v>727.50699999999995</v>
      </c>
      <c r="G331" s="9">
        <f t="shared" si="8"/>
        <v>0</v>
      </c>
      <c r="H331" s="218"/>
      <c r="I331" s="218"/>
      <c r="J331" s="67"/>
    </row>
    <row r="332" spans="1:10" ht="18" x14ac:dyDescent="0.3">
      <c r="A332" s="376"/>
      <c r="B332" s="333"/>
      <c r="C332" s="18"/>
      <c r="D332" s="19"/>
      <c r="E332" s="8" t="s">
        <v>15</v>
      </c>
      <c r="F332" s="9">
        <f t="shared" si="8"/>
        <v>120.7295</v>
      </c>
      <c r="G332" s="9">
        <f t="shared" si="8"/>
        <v>0</v>
      </c>
      <c r="H332" s="218"/>
      <c r="I332" s="218"/>
      <c r="J332" s="72"/>
    </row>
    <row r="333" spans="1:10" ht="27.6" x14ac:dyDescent="0.3">
      <c r="A333" s="376"/>
      <c r="B333" s="333"/>
      <c r="C333" s="18"/>
      <c r="D333" s="19"/>
      <c r="E333" s="11" t="s">
        <v>21</v>
      </c>
      <c r="F333" s="9">
        <f t="shared" si="8"/>
        <v>1904.5401999999999</v>
      </c>
      <c r="G333" s="9">
        <f t="shared" si="8"/>
        <v>0</v>
      </c>
      <c r="H333" s="218"/>
      <c r="I333" s="218"/>
      <c r="J333" s="72"/>
    </row>
    <row r="334" spans="1:10" ht="18" x14ac:dyDescent="0.3">
      <c r="A334" s="376"/>
      <c r="B334" s="333"/>
      <c r="C334" s="21"/>
      <c r="D334" s="22"/>
      <c r="E334" s="23" t="s">
        <v>15</v>
      </c>
      <c r="F334" s="73">
        <f t="shared" si="8"/>
        <v>317.8587</v>
      </c>
      <c r="G334" s="73">
        <f t="shared" si="8"/>
        <v>0</v>
      </c>
      <c r="H334" s="219"/>
      <c r="I334" s="219"/>
      <c r="J334" s="74"/>
    </row>
    <row r="335" spans="1:10" ht="18.75" customHeight="1" x14ac:dyDescent="0.3">
      <c r="A335" s="360" t="s">
        <v>63</v>
      </c>
      <c r="B335" s="333" t="s">
        <v>64</v>
      </c>
      <c r="C335" s="359" t="s">
        <v>65</v>
      </c>
      <c r="D335" s="364" t="s">
        <v>66</v>
      </c>
      <c r="E335" s="5" t="s">
        <v>14</v>
      </c>
      <c r="F335" s="75" t="s">
        <v>54</v>
      </c>
      <c r="G335" s="75">
        <v>559.31700000000001</v>
      </c>
      <c r="H335" s="220"/>
      <c r="I335" s="220"/>
      <c r="J335" s="76"/>
    </row>
    <row r="336" spans="1:10" ht="18" x14ac:dyDescent="0.3">
      <c r="A336" s="360"/>
      <c r="B336" s="333"/>
      <c r="C336" s="359"/>
      <c r="D336" s="364"/>
      <c r="E336" s="8" t="s">
        <v>15</v>
      </c>
      <c r="F336" s="77" t="s">
        <v>54</v>
      </c>
      <c r="G336" s="77">
        <v>186.43899999999999</v>
      </c>
      <c r="H336" s="221"/>
      <c r="I336" s="221"/>
      <c r="J336" s="78"/>
    </row>
    <row r="337" spans="1:10" ht="18" x14ac:dyDescent="0.3">
      <c r="A337" s="360"/>
      <c r="B337" s="333"/>
      <c r="C337" s="359"/>
      <c r="D337" s="364"/>
      <c r="E337" s="11" t="s">
        <v>16</v>
      </c>
      <c r="F337" s="77" t="s">
        <v>54</v>
      </c>
      <c r="G337" s="77" t="s">
        <v>54</v>
      </c>
      <c r="H337" s="221"/>
      <c r="I337" s="221"/>
      <c r="J337" s="67"/>
    </row>
    <row r="338" spans="1:10" ht="18" x14ac:dyDescent="0.3">
      <c r="A338" s="360"/>
      <c r="B338" s="333"/>
      <c r="C338" s="359"/>
      <c r="D338" s="364"/>
      <c r="E338" s="8" t="s">
        <v>15</v>
      </c>
      <c r="F338" s="77" t="s">
        <v>54</v>
      </c>
      <c r="G338" s="77" t="s">
        <v>54</v>
      </c>
      <c r="H338" s="221"/>
      <c r="I338" s="221"/>
      <c r="J338" s="67"/>
    </row>
    <row r="339" spans="1:10" ht="18" x14ac:dyDescent="0.3">
      <c r="A339" s="360"/>
      <c r="B339" s="333"/>
      <c r="C339" s="359"/>
      <c r="D339" s="364"/>
      <c r="E339" s="11" t="s">
        <v>17</v>
      </c>
      <c r="F339" s="77" t="s">
        <v>54</v>
      </c>
      <c r="G339" s="77" t="s">
        <v>54</v>
      </c>
      <c r="H339" s="221"/>
      <c r="I339" s="221"/>
      <c r="J339" s="67"/>
    </row>
    <row r="340" spans="1:10" ht="18" x14ac:dyDescent="0.3">
      <c r="A340" s="360"/>
      <c r="B340" s="333"/>
      <c r="C340" s="359"/>
      <c r="D340" s="364"/>
      <c r="E340" s="8" t="s">
        <v>15</v>
      </c>
      <c r="F340" s="77" t="s">
        <v>54</v>
      </c>
      <c r="G340" s="77" t="s">
        <v>54</v>
      </c>
      <c r="H340" s="221"/>
      <c r="I340" s="221"/>
      <c r="J340" s="67"/>
    </row>
    <row r="341" spans="1:10" ht="27.6" x14ac:dyDescent="0.3">
      <c r="A341" s="360"/>
      <c r="B341" s="333"/>
      <c r="C341" s="359"/>
      <c r="D341" s="364"/>
      <c r="E341" s="11" t="s">
        <v>18</v>
      </c>
      <c r="F341" s="77" t="s">
        <v>54</v>
      </c>
      <c r="G341" s="77" t="s">
        <v>54</v>
      </c>
      <c r="H341" s="221"/>
      <c r="I341" s="221"/>
      <c r="J341" s="67"/>
    </row>
    <row r="342" spans="1:10" ht="18" x14ac:dyDescent="0.3">
      <c r="A342" s="360"/>
      <c r="B342" s="333"/>
      <c r="C342" s="359"/>
      <c r="D342" s="364"/>
      <c r="E342" s="8" t="s">
        <v>15</v>
      </c>
      <c r="F342" s="77" t="s">
        <v>54</v>
      </c>
      <c r="G342" s="77" t="s">
        <v>54</v>
      </c>
      <c r="H342" s="221"/>
      <c r="I342" s="221"/>
      <c r="J342" s="67"/>
    </row>
    <row r="343" spans="1:10" ht="18" x14ac:dyDescent="0.3">
      <c r="A343" s="360"/>
      <c r="B343" s="333"/>
      <c r="C343" s="359"/>
      <c r="D343" s="364"/>
      <c r="E343" s="11" t="s">
        <v>19</v>
      </c>
      <c r="F343" s="77" t="s">
        <v>54</v>
      </c>
      <c r="G343" s="77" t="s">
        <v>54</v>
      </c>
      <c r="H343" s="221"/>
      <c r="I343" s="221"/>
      <c r="J343" s="67"/>
    </row>
    <row r="344" spans="1:10" ht="18" x14ac:dyDescent="0.3">
      <c r="A344" s="360"/>
      <c r="B344" s="333"/>
      <c r="C344" s="359"/>
      <c r="D344" s="364"/>
      <c r="E344" s="8" t="s">
        <v>15</v>
      </c>
      <c r="F344" s="77" t="s">
        <v>54</v>
      </c>
      <c r="G344" s="77" t="s">
        <v>54</v>
      </c>
      <c r="H344" s="221"/>
      <c r="I344" s="221"/>
      <c r="J344" s="67"/>
    </row>
    <row r="345" spans="1:10" ht="18" x14ac:dyDescent="0.3">
      <c r="A345" s="360"/>
      <c r="B345" s="333"/>
      <c r="C345" s="359"/>
      <c r="D345" s="364"/>
      <c r="E345" s="11" t="s">
        <v>20</v>
      </c>
      <c r="F345" s="66">
        <f>SUM(F335,F337,F339,F341,F343)</f>
        <v>0</v>
      </c>
      <c r="G345" s="66">
        <f>SUM(G335,G337,G339,G341,G343)</f>
        <v>559.31700000000001</v>
      </c>
      <c r="H345" s="215"/>
      <c r="I345" s="215"/>
      <c r="J345" s="67"/>
    </row>
    <row r="346" spans="1:10" ht="18" x14ac:dyDescent="0.3">
      <c r="A346" s="360"/>
      <c r="B346" s="333"/>
      <c r="C346" s="359"/>
      <c r="D346" s="364"/>
      <c r="E346" s="8" t="s">
        <v>15</v>
      </c>
      <c r="F346" s="66">
        <f>SUM(F336,F338,F340,F342,F344)</f>
        <v>0</v>
      </c>
      <c r="G346" s="66">
        <f>SUM(G336,G338,G340,G342,G344)</f>
        <v>186.43899999999999</v>
      </c>
      <c r="H346" s="215"/>
      <c r="I346" s="215"/>
      <c r="J346" s="67"/>
    </row>
    <row r="347" spans="1:10" ht="18.75" customHeight="1" x14ac:dyDescent="0.3">
      <c r="A347" s="360"/>
      <c r="B347" s="333"/>
      <c r="C347" s="359"/>
      <c r="D347" s="361" t="s">
        <v>67</v>
      </c>
      <c r="E347" s="11" t="s">
        <v>14</v>
      </c>
      <c r="F347" s="77" t="s">
        <v>54</v>
      </c>
      <c r="G347" s="77" t="s">
        <v>54</v>
      </c>
      <c r="H347" s="221"/>
      <c r="I347" s="221"/>
      <c r="J347" s="67"/>
    </row>
    <row r="348" spans="1:10" ht="18" x14ac:dyDescent="0.3">
      <c r="A348" s="360"/>
      <c r="B348" s="333"/>
      <c r="C348" s="359"/>
      <c r="D348" s="361"/>
      <c r="E348" s="8" t="s">
        <v>15</v>
      </c>
      <c r="F348" s="77" t="s">
        <v>54</v>
      </c>
      <c r="G348" s="77" t="s">
        <v>54</v>
      </c>
      <c r="H348" s="221"/>
      <c r="I348" s="221"/>
      <c r="J348" s="67"/>
    </row>
    <row r="349" spans="1:10" ht="18" x14ac:dyDescent="0.3">
      <c r="A349" s="360"/>
      <c r="B349" s="333"/>
      <c r="C349" s="359"/>
      <c r="D349" s="361"/>
      <c r="E349" s="11" t="s">
        <v>16</v>
      </c>
      <c r="F349" s="77" t="s">
        <v>54</v>
      </c>
      <c r="G349" s="77">
        <v>69.129000000000005</v>
      </c>
      <c r="H349" s="221"/>
      <c r="I349" s="221"/>
      <c r="J349" s="78"/>
    </row>
    <row r="350" spans="1:10" ht="18" x14ac:dyDescent="0.3">
      <c r="A350" s="360"/>
      <c r="B350" s="333"/>
      <c r="C350" s="359"/>
      <c r="D350" s="361"/>
      <c r="E350" s="8" t="s">
        <v>15</v>
      </c>
      <c r="F350" s="77" t="s">
        <v>54</v>
      </c>
      <c r="G350" s="77">
        <v>23.042999999999999</v>
      </c>
      <c r="H350" s="221"/>
      <c r="I350" s="221"/>
      <c r="J350" s="78"/>
    </row>
    <row r="351" spans="1:10" ht="18" x14ac:dyDescent="0.3">
      <c r="A351" s="360"/>
      <c r="B351" s="333"/>
      <c r="C351" s="359"/>
      <c r="D351" s="361"/>
      <c r="E351" s="11" t="s">
        <v>17</v>
      </c>
      <c r="F351" s="77" t="s">
        <v>54</v>
      </c>
      <c r="G351" s="77" t="s">
        <v>54</v>
      </c>
      <c r="H351" s="221"/>
      <c r="I351" s="221"/>
      <c r="J351" s="67"/>
    </row>
    <row r="352" spans="1:10" ht="18" x14ac:dyDescent="0.3">
      <c r="A352" s="360"/>
      <c r="B352" s="333"/>
      <c r="C352" s="359"/>
      <c r="D352" s="361"/>
      <c r="E352" s="8" t="s">
        <v>15</v>
      </c>
      <c r="F352" s="77" t="s">
        <v>54</v>
      </c>
      <c r="G352" s="77" t="s">
        <v>54</v>
      </c>
      <c r="H352" s="221"/>
      <c r="I352" s="221"/>
      <c r="J352" s="67"/>
    </row>
    <row r="353" spans="1:10" ht="27.6" x14ac:dyDescent="0.3">
      <c r="A353" s="360"/>
      <c r="B353" s="333"/>
      <c r="C353" s="359"/>
      <c r="D353" s="361"/>
      <c r="E353" s="11" t="s">
        <v>18</v>
      </c>
      <c r="F353" s="77" t="s">
        <v>54</v>
      </c>
      <c r="G353" s="77" t="s">
        <v>54</v>
      </c>
      <c r="H353" s="221"/>
      <c r="I353" s="221"/>
      <c r="J353" s="67"/>
    </row>
    <row r="354" spans="1:10" ht="18" x14ac:dyDescent="0.3">
      <c r="A354" s="360"/>
      <c r="B354" s="333"/>
      <c r="C354" s="359"/>
      <c r="D354" s="361"/>
      <c r="E354" s="8" t="s">
        <v>15</v>
      </c>
      <c r="F354" s="77" t="s">
        <v>54</v>
      </c>
      <c r="G354" s="77" t="s">
        <v>54</v>
      </c>
      <c r="H354" s="221"/>
      <c r="I354" s="221"/>
      <c r="J354" s="67"/>
    </row>
    <row r="355" spans="1:10" ht="18" x14ac:dyDescent="0.3">
      <c r="A355" s="360"/>
      <c r="B355" s="333"/>
      <c r="C355" s="359"/>
      <c r="D355" s="361"/>
      <c r="E355" s="11" t="s">
        <v>19</v>
      </c>
      <c r="F355" s="77" t="s">
        <v>54</v>
      </c>
      <c r="G355" s="77" t="s">
        <v>54</v>
      </c>
      <c r="H355" s="221"/>
      <c r="I355" s="221"/>
      <c r="J355" s="67"/>
    </row>
    <row r="356" spans="1:10" ht="18" x14ac:dyDescent="0.3">
      <c r="A356" s="360"/>
      <c r="B356" s="333"/>
      <c r="C356" s="359"/>
      <c r="D356" s="361"/>
      <c r="E356" s="8" t="s">
        <v>15</v>
      </c>
      <c r="F356" s="77" t="s">
        <v>54</v>
      </c>
      <c r="G356" s="77" t="s">
        <v>54</v>
      </c>
      <c r="H356" s="221"/>
      <c r="I356" s="221"/>
      <c r="J356" s="67"/>
    </row>
    <row r="357" spans="1:10" ht="18" x14ac:dyDescent="0.3">
      <c r="A357" s="360"/>
      <c r="B357" s="333"/>
      <c r="C357" s="359"/>
      <c r="D357" s="361"/>
      <c r="E357" s="11" t="s">
        <v>20</v>
      </c>
      <c r="F357" s="66">
        <f>SUM(F347,F349,F351,F353,F355)</f>
        <v>0</v>
      </c>
      <c r="G357" s="66">
        <f>SUM(G347,G349,G351,G353,G355)</f>
        <v>69.129000000000005</v>
      </c>
      <c r="H357" s="215"/>
      <c r="I357" s="215"/>
      <c r="J357" s="67"/>
    </row>
    <row r="358" spans="1:10" ht="18" x14ac:dyDescent="0.3">
      <c r="A358" s="360"/>
      <c r="B358" s="333"/>
      <c r="C358" s="359"/>
      <c r="D358" s="361"/>
      <c r="E358" s="12" t="s">
        <v>15</v>
      </c>
      <c r="F358" s="69">
        <f>SUM(F348,F350,F352,F354,F356)</f>
        <v>0</v>
      </c>
      <c r="G358" s="69">
        <f>SUM(G348,G350,G352,G354,G356)</f>
        <v>23.042999999999999</v>
      </c>
      <c r="H358" s="216"/>
      <c r="I358" s="216"/>
      <c r="J358" s="79"/>
    </row>
    <row r="359" spans="1:10" ht="18" x14ac:dyDescent="0.3">
      <c r="A359" s="360"/>
      <c r="B359" s="333"/>
      <c r="C359" s="15"/>
      <c r="D359" s="16"/>
      <c r="E359" s="5" t="s">
        <v>14</v>
      </c>
      <c r="F359" s="75">
        <f t="shared" ref="F359:G370" si="9">SUM(F335,F347)</f>
        <v>0</v>
      </c>
      <c r="G359" s="75">
        <f t="shared" si="9"/>
        <v>559.31700000000001</v>
      </c>
      <c r="H359" s="220"/>
      <c r="I359" s="220"/>
      <c r="J359" s="65"/>
    </row>
    <row r="360" spans="1:10" ht="18" x14ac:dyDescent="0.3">
      <c r="A360" s="360"/>
      <c r="B360" s="333"/>
      <c r="C360" s="18"/>
      <c r="D360" s="19"/>
      <c r="E360" s="8" t="s">
        <v>15</v>
      </c>
      <c r="F360" s="77">
        <f t="shared" si="9"/>
        <v>0</v>
      </c>
      <c r="G360" s="77">
        <f t="shared" si="9"/>
        <v>186.43899999999999</v>
      </c>
      <c r="H360" s="221"/>
      <c r="I360" s="221"/>
      <c r="J360" s="67"/>
    </row>
    <row r="361" spans="1:10" ht="18" x14ac:dyDescent="0.3">
      <c r="A361" s="360"/>
      <c r="B361" s="333"/>
      <c r="C361" s="18"/>
      <c r="D361" s="19"/>
      <c r="E361" s="11" t="s">
        <v>16</v>
      </c>
      <c r="F361" s="77">
        <f t="shared" si="9"/>
        <v>0</v>
      </c>
      <c r="G361" s="77">
        <f t="shared" si="9"/>
        <v>69.129000000000005</v>
      </c>
      <c r="H361" s="221"/>
      <c r="I361" s="221"/>
      <c r="J361" s="67"/>
    </row>
    <row r="362" spans="1:10" ht="18" x14ac:dyDescent="0.3">
      <c r="A362" s="360"/>
      <c r="B362" s="333"/>
      <c r="C362" s="18"/>
      <c r="D362" s="19"/>
      <c r="E362" s="8" t="s">
        <v>15</v>
      </c>
      <c r="F362" s="77">
        <f t="shared" si="9"/>
        <v>0</v>
      </c>
      <c r="G362" s="77">
        <f t="shared" si="9"/>
        <v>23.042999999999999</v>
      </c>
      <c r="H362" s="221"/>
      <c r="I362" s="221"/>
      <c r="J362" s="67"/>
    </row>
    <row r="363" spans="1:10" ht="18" x14ac:dyDescent="0.3">
      <c r="A363" s="360"/>
      <c r="B363" s="333"/>
      <c r="C363" s="18"/>
      <c r="D363" s="19"/>
      <c r="E363" s="11" t="s">
        <v>17</v>
      </c>
      <c r="F363" s="77">
        <f t="shared" si="9"/>
        <v>0</v>
      </c>
      <c r="G363" s="77">
        <f t="shared" si="9"/>
        <v>0</v>
      </c>
      <c r="H363" s="221"/>
      <c r="I363" s="221"/>
      <c r="J363" s="67"/>
    </row>
    <row r="364" spans="1:10" ht="18" x14ac:dyDescent="0.3">
      <c r="A364" s="360"/>
      <c r="B364" s="333"/>
      <c r="C364" s="18"/>
      <c r="D364" s="19"/>
      <c r="E364" s="8" t="s">
        <v>15</v>
      </c>
      <c r="F364" s="77">
        <f t="shared" si="9"/>
        <v>0</v>
      </c>
      <c r="G364" s="77">
        <f t="shared" si="9"/>
        <v>0</v>
      </c>
      <c r="H364" s="221"/>
      <c r="I364" s="221"/>
      <c r="J364" s="67"/>
    </row>
    <row r="365" spans="1:10" ht="27.6" x14ac:dyDescent="0.3">
      <c r="A365" s="360"/>
      <c r="B365" s="333"/>
      <c r="C365" s="18"/>
      <c r="D365" s="19"/>
      <c r="E365" s="11" t="s">
        <v>18</v>
      </c>
      <c r="F365" s="77">
        <f t="shared" si="9"/>
        <v>0</v>
      </c>
      <c r="G365" s="77">
        <f t="shared" si="9"/>
        <v>0</v>
      </c>
      <c r="H365" s="221"/>
      <c r="I365" s="221"/>
      <c r="J365" s="67"/>
    </row>
    <row r="366" spans="1:10" ht="18" x14ac:dyDescent="0.3">
      <c r="A366" s="360"/>
      <c r="B366" s="333"/>
      <c r="C366" s="18"/>
      <c r="D366" s="19"/>
      <c r="E366" s="8" t="s">
        <v>15</v>
      </c>
      <c r="F366" s="77">
        <f t="shared" si="9"/>
        <v>0</v>
      </c>
      <c r="G366" s="77">
        <f t="shared" si="9"/>
        <v>0</v>
      </c>
      <c r="H366" s="221"/>
      <c r="I366" s="221"/>
      <c r="J366" s="67"/>
    </row>
    <row r="367" spans="1:10" ht="18" x14ac:dyDescent="0.3">
      <c r="A367" s="360"/>
      <c r="B367" s="333"/>
      <c r="C367" s="18"/>
      <c r="D367" s="19"/>
      <c r="E367" s="11" t="s">
        <v>19</v>
      </c>
      <c r="F367" s="77">
        <f t="shared" si="9"/>
        <v>0</v>
      </c>
      <c r="G367" s="77">
        <f t="shared" si="9"/>
        <v>0</v>
      </c>
      <c r="H367" s="221"/>
      <c r="I367" s="221"/>
      <c r="J367" s="67"/>
    </row>
    <row r="368" spans="1:10" ht="18" x14ac:dyDescent="0.3">
      <c r="A368" s="360"/>
      <c r="B368" s="333"/>
      <c r="C368" s="18"/>
      <c r="D368" s="19"/>
      <c r="E368" s="8" t="s">
        <v>15</v>
      </c>
      <c r="F368" s="77">
        <f t="shared" si="9"/>
        <v>0</v>
      </c>
      <c r="G368" s="77">
        <f t="shared" si="9"/>
        <v>0</v>
      </c>
      <c r="H368" s="221"/>
      <c r="I368" s="221"/>
      <c r="J368" s="72"/>
    </row>
    <row r="369" spans="1:10" ht="27.6" x14ac:dyDescent="0.3">
      <c r="A369" s="360"/>
      <c r="B369" s="333"/>
      <c r="C369" s="18"/>
      <c r="D369" s="19"/>
      <c r="E369" s="11" t="s">
        <v>21</v>
      </c>
      <c r="F369" s="77">
        <f t="shared" si="9"/>
        <v>0</v>
      </c>
      <c r="G369" s="77">
        <f t="shared" si="9"/>
        <v>628.44600000000003</v>
      </c>
      <c r="H369" s="221"/>
      <c r="I369" s="221"/>
      <c r="J369" s="72"/>
    </row>
    <row r="370" spans="1:10" ht="18" x14ac:dyDescent="0.3">
      <c r="A370" s="360"/>
      <c r="B370" s="333"/>
      <c r="C370" s="21"/>
      <c r="D370" s="22"/>
      <c r="E370" s="23" t="s">
        <v>15</v>
      </c>
      <c r="F370" s="80">
        <f t="shared" si="9"/>
        <v>0</v>
      </c>
      <c r="G370" s="80">
        <f t="shared" si="9"/>
        <v>209.482</v>
      </c>
      <c r="H370" s="222"/>
      <c r="I370" s="222"/>
      <c r="J370" s="74"/>
    </row>
    <row r="371" spans="1:10" ht="18.75" customHeight="1" x14ac:dyDescent="0.3">
      <c r="A371" s="372" t="s">
        <v>68</v>
      </c>
      <c r="B371" s="329" t="s">
        <v>69</v>
      </c>
      <c r="C371" s="369" t="s">
        <v>70</v>
      </c>
      <c r="D371" s="342" t="s">
        <v>71</v>
      </c>
      <c r="E371" s="27" t="s">
        <v>14</v>
      </c>
      <c r="F371" s="81" t="s">
        <v>54</v>
      </c>
      <c r="G371" s="81">
        <v>170.1</v>
      </c>
      <c r="H371" s="81"/>
      <c r="I371" s="81"/>
      <c r="J371" s="82"/>
    </row>
    <row r="372" spans="1:10" ht="18" x14ac:dyDescent="0.3">
      <c r="A372" s="372"/>
      <c r="B372" s="329"/>
      <c r="C372" s="369"/>
      <c r="D372" s="342"/>
      <c r="E372" s="8" t="s">
        <v>15</v>
      </c>
      <c r="F372" s="77" t="s">
        <v>54</v>
      </c>
      <c r="G372" s="77">
        <v>64.709999999999994</v>
      </c>
      <c r="H372" s="77"/>
      <c r="I372" s="77"/>
      <c r="J372" s="83"/>
    </row>
    <row r="373" spans="1:10" ht="18" x14ac:dyDescent="0.3">
      <c r="A373" s="372"/>
      <c r="B373" s="329"/>
      <c r="C373" s="369"/>
      <c r="D373" s="342"/>
      <c r="E373" s="11" t="s">
        <v>16</v>
      </c>
      <c r="F373" s="77">
        <v>59.22</v>
      </c>
      <c r="G373" s="77" t="s">
        <v>54</v>
      </c>
      <c r="H373" s="77"/>
      <c r="I373" s="77"/>
      <c r="J373" s="84"/>
    </row>
    <row r="374" spans="1:10" ht="18" x14ac:dyDescent="0.3">
      <c r="A374" s="372"/>
      <c r="B374" s="329"/>
      <c r="C374" s="369"/>
      <c r="D374" s="342"/>
      <c r="E374" s="8" t="s">
        <v>15</v>
      </c>
      <c r="F374" s="77">
        <v>9.8699999999999992</v>
      </c>
      <c r="G374" s="77" t="s">
        <v>54</v>
      </c>
      <c r="H374" s="77"/>
      <c r="I374" s="77"/>
      <c r="J374" s="84"/>
    </row>
    <row r="375" spans="1:10" ht="18" x14ac:dyDescent="0.3">
      <c r="A375" s="372"/>
      <c r="B375" s="329"/>
      <c r="C375" s="369"/>
      <c r="D375" s="342"/>
      <c r="E375" s="11" t="s">
        <v>17</v>
      </c>
      <c r="F375" s="77" t="s">
        <v>54</v>
      </c>
      <c r="G375" s="77" t="s">
        <v>54</v>
      </c>
      <c r="H375" s="77"/>
      <c r="I375" s="77"/>
      <c r="J375" s="84"/>
    </row>
    <row r="376" spans="1:10" ht="18" x14ac:dyDescent="0.3">
      <c r="A376" s="372"/>
      <c r="B376" s="329"/>
      <c r="C376" s="369"/>
      <c r="D376" s="342"/>
      <c r="E376" s="8" t="s">
        <v>15</v>
      </c>
      <c r="F376" s="77" t="s">
        <v>54</v>
      </c>
      <c r="G376" s="77" t="s">
        <v>54</v>
      </c>
      <c r="H376" s="77"/>
      <c r="I376" s="77"/>
      <c r="J376" s="84"/>
    </row>
    <row r="377" spans="1:10" ht="27.6" x14ac:dyDescent="0.3">
      <c r="A377" s="372"/>
      <c r="B377" s="329"/>
      <c r="C377" s="369"/>
      <c r="D377" s="342"/>
      <c r="E377" s="11" t="s">
        <v>18</v>
      </c>
      <c r="F377" s="77">
        <v>904.15</v>
      </c>
      <c r="G377" s="77" t="s">
        <v>54</v>
      </c>
      <c r="H377" s="77"/>
      <c r="I377" s="77"/>
      <c r="J377" s="84"/>
    </row>
    <row r="378" spans="1:10" ht="18" x14ac:dyDescent="0.3">
      <c r="A378" s="372"/>
      <c r="B378" s="329"/>
      <c r="C378" s="369"/>
      <c r="D378" s="342"/>
      <c r="E378" s="8" t="s">
        <v>15</v>
      </c>
      <c r="F378" s="77">
        <v>97.75</v>
      </c>
      <c r="G378" s="77" t="s">
        <v>54</v>
      </c>
      <c r="H378" s="77"/>
      <c r="I378" s="77"/>
      <c r="J378" s="84"/>
    </row>
    <row r="379" spans="1:10" ht="18" x14ac:dyDescent="0.3">
      <c r="A379" s="372"/>
      <c r="B379" s="329"/>
      <c r="C379" s="369"/>
      <c r="D379" s="342"/>
      <c r="E379" s="11" t="s">
        <v>19</v>
      </c>
      <c r="F379" s="77" t="s">
        <v>54</v>
      </c>
      <c r="G379" s="77" t="s">
        <v>54</v>
      </c>
      <c r="H379" s="77"/>
      <c r="I379" s="77"/>
      <c r="J379" s="84"/>
    </row>
    <row r="380" spans="1:10" ht="18" x14ac:dyDescent="0.3">
      <c r="A380" s="372"/>
      <c r="B380" s="329"/>
      <c r="C380" s="369"/>
      <c r="D380" s="342"/>
      <c r="E380" s="8" t="s">
        <v>15</v>
      </c>
      <c r="F380" s="77" t="s">
        <v>54</v>
      </c>
      <c r="G380" s="77" t="s">
        <v>54</v>
      </c>
      <c r="H380" s="77"/>
      <c r="I380" s="77"/>
      <c r="J380" s="84"/>
    </row>
    <row r="381" spans="1:10" ht="18" x14ac:dyDescent="0.3">
      <c r="A381" s="372"/>
      <c r="B381" s="329"/>
      <c r="C381" s="369"/>
      <c r="D381" s="342"/>
      <c r="E381" s="11" t="s">
        <v>20</v>
      </c>
      <c r="F381" s="66">
        <f>SUM(F371,F373,F375,F377,F379)</f>
        <v>963.37</v>
      </c>
      <c r="G381" s="66">
        <f>SUM(G371,G373,G375,G377,G379)</f>
        <v>170.1</v>
      </c>
      <c r="H381" s="66"/>
      <c r="I381" s="66"/>
      <c r="J381" s="84"/>
    </row>
    <row r="382" spans="1:10" ht="18" x14ac:dyDescent="0.3">
      <c r="A382" s="372"/>
      <c r="B382" s="329"/>
      <c r="C382" s="369"/>
      <c r="D382" s="342"/>
      <c r="E382" s="8" t="s">
        <v>15</v>
      </c>
      <c r="F382" s="66">
        <f>SUM(F372,F374,F376,F378,F380)</f>
        <v>107.62</v>
      </c>
      <c r="G382" s="66">
        <f>SUM(G372,G374,G376,G378,G380)</f>
        <v>64.709999999999994</v>
      </c>
      <c r="H382" s="66"/>
      <c r="I382" s="66"/>
      <c r="J382" s="84"/>
    </row>
    <row r="383" spans="1:10" ht="18.75" customHeight="1" x14ac:dyDescent="0.3">
      <c r="A383" s="372"/>
      <c r="B383" s="329"/>
      <c r="C383" s="337" t="s">
        <v>72</v>
      </c>
      <c r="D383" s="338" t="s">
        <v>73</v>
      </c>
      <c r="E383" s="11" t="s">
        <v>14</v>
      </c>
      <c r="F383" s="77" t="s">
        <v>54</v>
      </c>
      <c r="G383" s="77">
        <v>553.59</v>
      </c>
      <c r="H383" s="77"/>
      <c r="I383" s="77"/>
      <c r="J383" s="83"/>
    </row>
    <row r="384" spans="1:10" ht="18" x14ac:dyDescent="0.3">
      <c r="A384" s="372"/>
      <c r="B384" s="329"/>
      <c r="C384" s="337"/>
      <c r="D384" s="338"/>
      <c r="E384" s="8" t="s">
        <v>15</v>
      </c>
      <c r="F384" s="77" t="s">
        <v>54</v>
      </c>
      <c r="G384" s="77">
        <v>144.24</v>
      </c>
      <c r="H384" s="77"/>
      <c r="I384" s="77"/>
      <c r="J384" s="83"/>
    </row>
    <row r="385" spans="1:10" ht="18" x14ac:dyDescent="0.3">
      <c r="A385" s="372"/>
      <c r="B385" s="329"/>
      <c r="C385" s="337"/>
      <c r="D385" s="338"/>
      <c r="E385" s="11" t="s">
        <v>16</v>
      </c>
      <c r="F385" s="77" t="s">
        <v>54</v>
      </c>
      <c r="G385" s="77" t="s">
        <v>54</v>
      </c>
      <c r="H385" s="77"/>
      <c r="I385" s="77"/>
      <c r="J385" s="84"/>
    </row>
    <row r="386" spans="1:10" ht="18" x14ac:dyDescent="0.3">
      <c r="A386" s="372"/>
      <c r="B386" s="329"/>
      <c r="C386" s="337"/>
      <c r="D386" s="338"/>
      <c r="E386" s="8" t="s">
        <v>15</v>
      </c>
      <c r="F386" s="77" t="s">
        <v>54</v>
      </c>
      <c r="G386" s="77" t="s">
        <v>54</v>
      </c>
      <c r="H386" s="77"/>
      <c r="I386" s="77"/>
      <c r="J386" s="84"/>
    </row>
    <row r="387" spans="1:10" ht="18" x14ac:dyDescent="0.3">
      <c r="A387" s="372"/>
      <c r="B387" s="329"/>
      <c r="C387" s="337"/>
      <c r="D387" s="338"/>
      <c r="E387" s="11" t="s">
        <v>17</v>
      </c>
      <c r="F387" s="77" t="s">
        <v>54</v>
      </c>
      <c r="G387" s="77" t="s">
        <v>54</v>
      </c>
      <c r="H387" s="77"/>
      <c r="I387" s="77"/>
      <c r="J387" s="84"/>
    </row>
    <row r="388" spans="1:10" ht="18" x14ac:dyDescent="0.3">
      <c r="A388" s="372"/>
      <c r="B388" s="329"/>
      <c r="C388" s="337"/>
      <c r="D388" s="338"/>
      <c r="E388" s="8" t="s">
        <v>15</v>
      </c>
      <c r="F388" s="77" t="s">
        <v>54</v>
      </c>
      <c r="G388" s="77" t="s">
        <v>54</v>
      </c>
      <c r="H388" s="77"/>
      <c r="I388" s="77"/>
      <c r="J388" s="84"/>
    </row>
    <row r="389" spans="1:10" ht="27.6" x14ac:dyDescent="0.3">
      <c r="A389" s="372"/>
      <c r="B389" s="329"/>
      <c r="C389" s="337"/>
      <c r="D389" s="338"/>
      <c r="E389" s="11" t="s">
        <v>18</v>
      </c>
      <c r="F389" s="77">
        <v>93.33</v>
      </c>
      <c r="G389" s="77" t="s">
        <v>54</v>
      </c>
      <c r="H389" s="77"/>
      <c r="I389" s="77"/>
      <c r="J389" s="84"/>
    </row>
    <row r="390" spans="1:10" ht="18" x14ac:dyDescent="0.3">
      <c r="A390" s="372"/>
      <c r="B390" s="329"/>
      <c r="C390" s="337"/>
      <c r="D390" s="338"/>
      <c r="E390" s="8" t="s">
        <v>15</v>
      </c>
      <c r="F390" s="77">
        <v>15.21</v>
      </c>
      <c r="G390" s="77" t="s">
        <v>54</v>
      </c>
      <c r="H390" s="77"/>
      <c r="I390" s="77"/>
      <c r="J390" s="84"/>
    </row>
    <row r="391" spans="1:10" ht="18" x14ac:dyDescent="0.3">
      <c r="A391" s="372"/>
      <c r="B391" s="329"/>
      <c r="C391" s="337"/>
      <c r="D391" s="338"/>
      <c r="E391" s="11" t="s">
        <v>19</v>
      </c>
      <c r="F391" s="77" t="s">
        <v>54</v>
      </c>
      <c r="G391" s="77" t="s">
        <v>54</v>
      </c>
      <c r="H391" s="77"/>
      <c r="I391" s="77"/>
      <c r="J391" s="84"/>
    </row>
    <row r="392" spans="1:10" ht="18" x14ac:dyDescent="0.3">
      <c r="A392" s="372"/>
      <c r="B392" s="329"/>
      <c r="C392" s="337"/>
      <c r="D392" s="338"/>
      <c r="E392" s="8" t="s">
        <v>15</v>
      </c>
      <c r="F392" s="77" t="s">
        <v>54</v>
      </c>
      <c r="G392" s="77" t="s">
        <v>54</v>
      </c>
      <c r="H392" s="77"/>
      <c r="I392" s="77"/>
      <c r="J392" s="84"/>
    </row>
    <row r="393" spans="1:10" ht="18" x14ac:dyDescent="0.3">
      <c r="A393" s="372"/>
      <c r="B393" s="329"/>
      <c r="C393" s="337"/>
      <c r="D393" s="338"/>
      <c r="E393" s="11" t="s">
        <v>20</v>
      </c>
      <c r="F393" s="66">
        <f>SUM(F383,F385,F387,F389,F391)</f>
        <v>93.33</v>
      </c>
      <c r="G393" s="66">
        <f>SUM(G383,G385,G387,G389,G391)</f>
        <v>553.59</v>
      </c>
      <c r="H393" s="66"/>
      <c r="I393" s="66"/>
      <c r="J393" s="84"/>
    </row>
    <row r="394" spans="1:10" ht="18" x14ac:dyDescent="0.3">
      <c r="A394" s="372"/>
      <c r="B394" s="329"/>
      <c r="C394" s="337"/>
      <c r="D394" s="338"/>
      <c r="E394" s="8" t="s">
        <v>15</v>
      </c>
      <c r="F394" s="66">
        <f>SUM(F384,F386,F388,F390,F392)</f>
        <v>15.21</v>
      </c>
      <c r="G394" s="66">
        <f>SUM(G384,G386,G388,G390,G392)</f>
        <v>144.24</v>
      </c>
      <c r="H394" s="66"/>
      <c r="I394" s="66"/>
      <c r="J394" s="84"/>
    </row>
    <row r="395" spans="1:10" ht="18.75" customHeight="1" x14ac:dyDescent="0.3">
      <c r="A395" s="372"/>
      <c r="B395" s="329"/>
      <c r="C395" s="337" t="s">
        <v>74</v>
      </c>
      <c r="D395" s="338" t="s">
        <v>75</v>
      </c>
      <c r="E395" s="11" t="s">
        <v>14</v>
      </c>
      <c r="F395" s="77" t="s">
        <v>54</v>
      </c>
      <c r="G395" s="77">
        <v>418.85</v>
      </c>
      <c r="H395" s="77"/>
      <c r="I395" s="77"/>
      <c r="J395" s="83"/>
    </row>
    <row r="396" spans="1:10" ht="18" x14ac:dyDescent="0.3">
      <c r="A396" s="372"/>
      <c r="B396" s="329"/>
      <c r="C396" s="337"/>
      <c r="D396" s="338"/>
      <c r="E396" s="8" t="s">
        <v>15</v>
      </c>
      <c r="F396" s="77" t="s">
        <v>54</v>
      </c>
      <c r="G396" s="77">
        <v>188.8</v>
      </c>
      <c r="H396" s="77"/>
      <c r="I396" s="77"/>
      <c r="J396" s="83"/>
    </row>
    <row r="397" spans="1:10" ht="18" x14ac:dyDescent="0.3">
      <c r="A397" s="372"/>
      <c r="B397" s="329"/>
      <c r="C397" s="337"/>
      <c r="D397" s="338"/>
      <c r="E397" s="11" t="s">
        <v>16</v>
      </c>
      <c r="F397" s="77" t="s">
        <v>54</v>
      </c>
      <c r="G397" s="77" t="s">
        <v>54</v>
      </c>
      <c r="H397" s="77"/>
      <c r="I397" s="77"/>
      <c r="J397" s="84"/>
    </row>
    <row r="398" spans="1:10" ht="18" x14ac:dyDescent="0.3">
      <c r="A398" s="372"/>
      <c r="B398" s="329"/>
      <c r="C398" s="337"/>
      <c r="D398" s="338"/>
      <c r="E398" s="8" t="s">
        <v>15</v>
      </c>
      <c r="F398" s="77" t="s">
        <v>54</v>
      </c>
      <c r="G398" s="77" t="s">
        <v>54</v>
      </c>
      <c r="H398" s="77"/>
      <c r="I398" s="77"/>
      <c r="J398" s="84"/>
    </row>
    <row r="399" spans="1:10" ht="18" x14ac:dyDescent="0.3">
      <c r="A399" s="372"/>
      <c r="B399" s="329"/>
      <c r="C399" s="337"/>
      <c r="D399" s="338"/>
      <c r="E399" s="11" t="s">
        <v>17</v>
      </c>
      <c r="F399" s="77" t="s">
        <v>54</v>
      </c>
      <c r="G399" s="77" t="s">
        <v>54</v>
      </c>
      <c r="H399" s="77"/>
      <c r="I399" s="77"/>
      <c r="J399" s="84"/>
    </row>
    <row r="400" spans="1:10" ht="18" x14ac:dyDescent="0.3">
      <c r="A400" s="372"/>
      <c r="B400" s="329"/>
      <c r="C400" s="337"/>
      <c r="D400" s="338"/>
      <c r="E400" s="8" t="s">
        <v>15</v>
      </c>
      <c r="F400" s="77" t="s">
        <v>54</v>
      </c>
      <c r="G400" s="77" t="s">
        <v>54</v>
      </c>
      <c r="H400" s="77"/>
      <c r="I400" s="77"/>
      <c r="J400" s="84"/>
    </row>
    <row r="401" spans="1:10" ht="27.6" x14ac:dyDescent="0.3">
      <c r="A401" s="372"/>
      <c r="B401" s="329"/>
      <c r="C401" s="337"/>
      <c r="D401" s="338"/>
      <c r="E401" s="11" t="s">
        <v>18</v>
      </c>
      <c r="F401" s="77" t="s">
        <v>54</v>
      </c>
      <c r="G401" s="77" t="s">
        <v>54</v>
      </c>
      <c r="H401" s="77"/>
      <c r="I401" s="77"/>
      <c r="J401" s="84"/>
    </row>
    <row r="402" spans="1:10" ht="18" x14ac:dyDescent="0.3">
      <c r="A402" s="372"/>
      <c r="B402" s="329"/>
      <c r="C402" s="337"/>
      <c r="D402" s="338"/>
      <c r="E402" s="8" t="s">
        <v>15</v>
      </c>
      <c r="F402" s="77" t="s">
        <v>54</v>
      </c>
      <c r="G402" s="77" t="s">
        <v>54</v>
      </c>
      <c r="H402" s="77"/>
      <c r="I402" s="77"/>
      <c r="J402" s="84"/>
    </row>
    <row r="403" spans="1:10" ht="18" x14ac:dyDescent="0.3">
      <c r="A403" s="372"/>
      <c r="B403" s="329"/>
      <c r="C403" s="337"/>
      <c r="D403" s="338"/>
      <c r="E403" s="11" t="s">
        <v>19</v>
      </c>
      <c r="F403" s="77" t="s">
        <v>54</v>
      </c>
      <c r="G403" s="77" t="s">
        <v>54</v>
      </c>
      <c r="H403" s="77"/>
      <c r="I403" s="77"/>
      <c r="J403" s="84"/>
    </row>
    <row r="404" spans="1:10" ht="18" x14ac:dyDescent="0.3">
      <c r="A404" s="372"/>
      <c r="B404" s="329"/>
      <c r="C404" s="337"/>
      <c r="D404" s="338"/>
      <c r="E404" s="8" t="s">
        <v>15</v>
      </c>
      <c r="F404" s="77" t="s">
        <v>54</v>
      </c>
      <c r="G404" s="77" t="s">
        <v>54</v>
      </c>
      <c r="H404" s="77"/>
      <c r="I404" s="77"/>
      <c r="J404" s="84"/>
    </row>
    <row r="405" spans="1:10" ht="18" x14ac:dyDescent="0.3">
      <c r="A405" s="372"/>
      <c r="B405" s="329"/>
      <c r="C405" s="337"/>
      <c r="D405" s="338"/>
      <c r="E405" s="11" t="s">
        <v>20</v>
      </c>
      <c r="F405" s="66">
        <f>SUM(F395,F397,F399,F401,F403)</f>
        <v>0</v>
      </c>
      <c r="G405" s="66">
        <f>SUM(G395,G397,G399,G401,G403)</f>
        <v>418.85</v>
      </c>
      <c r="H405" s="66"/>
      <c r="I405" s="66"/>
      <c r="J405" s="84"/>
    </row>
    <row r="406" spans="1:10" ht="18" x14ac:dyDescent="0.3">
      <c r="A406" s="372"/>
      <c r="B406" s="329"/>
      <c r="C406" s="337"/>
      <c r="D406" s="338"/>
      <c r="E406" s="8" t="s">
        <v>15</v>
      </c>
      <c r="F406" s="66">
        <f>SUM(F396,F398,F400,F402,F404)</f>
        <v>0</v>
      </c>
      <c r="G406" s="66">
        <f>SUM(G396,G398,G400,G402,G404)</f>
        <v>188.8</v>
      </c>
      <c r="H406" s="66"/>
      <c r="I406" s="66"/>
      <c r="J406" s="84"/>
    </row>
    <row r="407" spans="1:10" ht="18.75" customHeight="1" x14ac:dyDescent="0.3">
      <c r="A407" s="372"/>
      <c r="B407" s="329"/>
      <c r="C407" s="373" t="s">
        <v>76</v>
      </c>
      <c r="D407" s="361" t="s">
        <v>77</v>
      </c>
      <c r="E407" s="11" t="s">
        <v>14</v>
      </c>
      <c r="F407" s="77" t="s">
        <v>54</v>
      </c>
      <c r="G407" s="77">
        <v>19.09</v>
      </c>
      <c r="H407" s="77"/>
      <c r="I407" s="77"/>
      <c r="J407" s="83"/>
    </row>
    <row r="408" spans="1:10" ht="18" x14ac:dyDescent="0.3">
      <c r="A408" s="372"/>
      <c r="B408" s="329"/>
      <c r="C408" s="373"/>
      <c r="D408" s="361"/>
      <c r="E408" s="8" t="s">
        <v>15</v>
      </c>
      <c r="F408" s="77" t="s">
        <v>54</v>
      </c>
      <c r="G408" s="77">
        <v>3</v>
      </c>
      <c r="H408" s="77"/>
      <c r="I408" s="77"/>
      <c r="J408" s="83"/>
    </row>
    <row r="409" spans="1:10" ht="18" x14ac:dyDescent="0.3">
      <c r="A409" s="372"/>
      <c r="B409" s="329"/>
      <c r="C409" s="373"/>
      <c r="D409" s="361"/>
      <c r="E409" s="11" t="s">
        <v>16</v>
      </c>
      <c r="F409" s="77" t="s">
        <v>54</v>
      </c>
      <c r="G409" s="77" t="s">
        <v>54</v>
      </c>
      <c r="H409" s="77"/>
      <c r="I409" s="77"/>
      <c r="J409" s="84"/>
    </row>
    <row r="410" spans="1:10" ht="18" x14ac:dyDescent="0.3">
      <c r="A410" s="372"/>
      <c r="B410" s="329"/>
      <c r="C410" s="373"/>
      <c r="D410" s="361"/>
      <c r="E410" s="8" t="s">
        <v>15</v>
      </c>
      <c r="F410" s="77" t="s">
        <v>54</v>
      </c>
      <c r="G410" s="77" t="s">
        <v>54</v>
      </c>
      <c r="H410" s="77"/>
      <c r="I410" s="77"/>
      <c r="J410" s="84"/>
    </row>
    <row r="411" spans="1:10" ht="18" x14ac:dyDescent="0.3">
      <c r="A411" s="372"/>
      <c r="B411" s="329"/>
      <c r="C411" s="373"/>
      <c r="D411" s="361"/>
      <c r="E411" s="11" t="s">
        <v>17</v>
      </c>
      <c r="F411" s="77" t="s">
        <v>54</v>
      </c>
      <c r="G411" s="77" t="s">
        <v>54</v>
      </c>
      <c r="H411" s="77"/>
      <c r="I411" s="77"/>
      <c r="J411" s="84"/>
    </row>
    <row r="412" spans="1:10" ht="18" x14ac:dyDescent="0.3">
      <c r="A412" s="372"/>
      <c r="B412" s="329"/>
      <c r="C412" s="373"/>
      <c r="D412" s="361"/>
      <c r="E412" s="8" t="s">
        <v>15</v>
      </c>
      <c r="F412" s="77" t="s">
        <v>54</v>
      </c>
      <c r="G412" s="77" t="s">
        <v>54</v>
      </c>
      <c r="H412" s="77"/>
      <c r="I412" s="77"/>
      <c r="J412" s="84"/>
    </row>
    <row r="413" spans="1:10" ht="27.6" x14ac:dyDescent="0.3">
      <c r="A413" s="372"/>
      <c r="B413" s="329"/>
      <c r="C413" s="373"/>
      <c r="D413" s="361"/>
      <c r="E413" s="11" t="s">
        <v>18</v>
      </c>
      <c r="F413" s="77" t="s">
        <v>54</v>
      </c>
      <c r="G413" s="77" t="s">
        <v>54</v>
      </c>
      <c r="H413" s="77"/>
      <c r="I413" s="77"/>
      <c r="J413" s="84"/>
    </row>
    <row r="414" spans="1:10" ht="18" x14ac:dyDescent="0.3">
      <c r="A414" s="372"/>
      <c r="B414" s="329"/>
      <c r="C414" s="373"/>
      <c r="D414" s="361"/>
      <c r="E414" s="8" t="s">
        <v>15</v>
      </c>
      <c r="F414" s="77" t="s">
        <v>54</v>
      </c>
      <c r="G414" s="77" t="s">
        <v>54</v>
      </c>
      <c r="H414" s="77"/>
      <c r="I414" s="77"/>
      <c r="J414" s="84"/>
    </row>
    <row r="415" spans="1:10" ht="18" x14ac:dyDescent="0.3">
      <c r="A415" s="372"/>
      <c r="B415" s="329"/>
      <c r="C415" s="373"/>
      <c r="D415" s="361"/>
      <c r="E415" s="11" t="s">
        <v>19</v>
      </c>
      <c r="F415" s="77" t="s">
        <v>54</v>
      </c>
      <c r="G415" s="77" t="s">
        <v>54</v>
      </c>
      <c r="H415" s="77"/>
      <c r="I415" s="77"/>
      <c r="J415" s="84"/>
    </row>
    <row r="416" spans="1:10" ht="18" x14ac:dyDescent="0.3">
      <c r="A416" s="372"/>
      <c r="B416" s="329"/>
      <c r="C416" s="373"/>
      <c r="D416" s="361"/>
      <c r="E416" s="8" t="s">
        <v>15</v>
      </c>
      <c r="F416" s="77" t="s">
        <v>54</v>
      </c>
      <c r="G416" s="77" t="s">
        <v>54</v>
      </c>
      <c r="H416" s="77"/>
      <c r="I416" s="77"/>
      <c r="J416" s="84"/>
    </row>
    <row r="417" spans="1:10" ht="18" x14ac:dyDescent="0.3">
      <c r="A417" s="372"/>
      <c r="B417" s="329"/>
      <c r="C417" s="373"/>
      <c r="D417" s="361"/>
      <c r="E417" s="11" t="s">
        <v>20</v>
      </c>
      <c r="F417" s="66">
        <f>SUM(F407,F409,F411,F413,F415)</f>
        <v>0</v>
      </c>
      <c r="G417" s="66">
        <f>SUM(G407,G409,G411,G413,G415)</f>
        <v>19.09</v>
      </c>
      <c r="H417" s="66"/>
      <c r="I417" s="66"/>
      <c r="J417" s="84"/>
    </row>
    <row r="418" spans="1:10" ht="18" x14ac:dyDescent="0.3">
      <c r="A418" s="372"/>
      <c r="B418" s="329"/>
      <c r="C418" s="373"/>
      <c r="D418" s="361"/>
      <c r="E418" s="12" t="s">
        <v>15</v>
      </c>
      <c r="F418" s="69">
        <f>SUM(F408,F410,F412,F414,F416)</f>
        <v>0</v>
      </c>
      <c r="G418" s="69">
        <f>SUM(G408,G410,G412,G414,G416)</f>
        <v>3</v>
      </c>
      <c r="H418" s="69"/>
      <c r="I418" s="69"/>
      <c r="J418" s="85"/>
    </row>
    <row r="419" spans="1:10" ht="18" x14ac:dyDescent="0.3">
      <c r="A419" s="372"/>
      <c r="B419" s="329"/>
      <c r="C419" s="40"/>
      <c r="D419" s="16"/>
      <c r="E419" s="5" t="s">
        <v>14</v>
      </c>
      <c r="F419" s="75">
        <f t="shared" ref="F419:G430" si="10">SUM(F371,F383,F395,F407)</f>
        <v>0</v>
      </c>
      <c r="G419" s="75">
        <f t="shared" si="10"/>
        <v>1161.6299999999999</v>
      </c>
      <c r="H419" s="220"/>
      <c r="I419" s="220"/>
      <c r="J419" s="65"/>
    </row>
    <row r="420" spans="1:10" ht="18" x14ac:dyDescent="0.3">
      <c r="A420" s="372"/>
      <c r="B420" s="329"/>
      <c r="C420" s="43"/>
      <c r="D420" s="19"/>
      <c r="E420" s="8" t="s">
        <v>15</v>
      </c>
      <c r="F420" s="77">
        <f t="shared" si="10"/>
        <v>0</v>
      </c>
      <c r="G420" s="77">
        <f t="shared" si="10"/>
        <v>400.75</v>
      </c>
      <c r="H420" s="221"/>
      <c r="I420" s="221"/>
      <c r="J420" s="67"/>
    </row>
    <row r="421" spans="1:10" ht="18" x14ac:dyDescent="0.3">
      <c r="A421" s="372"/>
      <c r="B421" s="329"/>
      <c r="C421" s="43"/>
      <c r="D421" s="19"/>
      <c r="E421" s="11" t="s">
        <v>16</v>
      </c>
      <c r="F421" s="77">
        <f t="shared" si="10"/>
        <v>59.22</v>
      </c>
      <c r="G421" s="77">
        <f t="shared" si="10"/>
        <v>0</v>
      </c>
      <c r="H421" s="221"/>
      <c r="I421" s="221"/>
      <c r="J421" s="67"/>
    </row>
    <row r="422" spans="1:10" ht="18" x14ac:dyDescent="0.3">
      <c r="A422" s="372"/>
      <c r="B422" s="329"/>
      <c r="C422" s="43"/>
      <c r="D422" s="19"/>
      <c r="E422" s="8" t="s">
        <v>15</v>
      </c>
      <c r="F422" s="77">
        <f t="shared" si="10"/>
        <v>9.8699999999999992</v>
      </c>
      <c r="G422" s="77">
        <f t="shared" si="10"/>
        <v>0</v>
      </c>
      <c r="H422" s="221"/>
      <c r="I422" s="221"/>
      <c r="J422" s="67"/>
    </row>
    <row r="423" spans="1:10" ht="18" x14ac:dyDescent="0.3">
      <c r="A423" s="372"/>
      <c r="B423" s="329"/>
      <c r="C423" s="43"/>
      <c r="D423" s="19"/>
      <c r="E423" s="11" t="s">
        <v>17</v>
      </c>
      <c r="F423" s="77">
        <f t="shared" si="10"/>
        <v>0</v>
      </c>
      <c r="G423" s="77">
        <f t="shared" si="10"/>
        <v>0</v>
      </c>
      <c r="H423" s="221"/>
      <c r="I423" s="221"/>
      <c r="J423" s="67"/>
    </row>
    <row r="424" spans="1:10" ht="18" x14ac:dyDescent="0.3">
      <c r="A424" s="372"/>
      <c r="B424" s="329"/>
      <c r="C424" s="43"/>
      <c r="D424" s="19"/>
      <c r="E424" s="8" t="s">
        <v>15</v>
      </c>
      <c r="F424" s="77">
        <f t="shared" si="10"/>
        <v>0</v>
      </c>
      <c r="G424" s="77">
        <f t="shared" si="10"/>
        <v>0</v>
      </c>
      <c r="H424" s="221"/>
      <c r="I424" s="221"/>
      <c r="J424" s="67"/>
    </row>
    <row r="425" spans="1:10" ht="27.6" x14ac:dyDescent="0.3">
      <c r="A425" s="372"/>
      <c r="B425" s="329"/>
      <c r="C425" s="43"/>
      <c r="D425" s="19"/>
      <c r="E425" s="11" t="s">
        <v>18</v>
      </c>
      <c r="F425" s="77">
        <f t="shared" si="10"/>
        <v>997.48</v>
      </c>
      <c r="G425" s="77">
        <f t="shared" si="10"/>
        <v>0</v>
      </c>
      <c r="H425" s="221"/>
      <c r="I425" s="221"/>
      <c r="J425" s="67"/>
    </row>
    <row r="426" spans="1:10" ht="18" x14ac:dyDescent="0.3">
      <c r="A426" s="372"/>
      <c r="B426" s="329"/>
      <c r="C426" s="43"/>
      <c r="D426" s="19"/>
      <c r="E426" s="8" t="s">
        <v>15</v>
      </c>
      <c r="F426" s="77">
        <f t="shared" si="10"/>
        <v>112.96000000000001</v>
      </c>
      <c r="G426" s="77">
        <f t="shared" si="10"/>
        <v>0</v>
      </c>
      <c r="H426" s="221"/>
      <c r="I426" s="221"/>
      <c r="J426" s="67"/>
    </row>
    <row r="427" spans="1:10" ht="18" x14ac:dyDescent="0.3">
      <c r="A427" s="372"/>
      <c r="B427" s="329"/>
      <c r="C427" s="43"/>
      <c r="D427" s="19"/>
      <c r="E427" s="11" t="s">
        <v>19</v>
      </c>
      <c r="F427" s="77">
        <f t="shared" si="10"/>
        <v>0</v>
      </c>
      <c r="G427" s="77">
        <f t="shared" si="10"/>
        <v>0</v>
      </c>
      <c r="H427" s="221"/>
      <c r="I427" s="221"/>
      <c r="J427" s="67"/>
    </row>
    <row r="428" spans="1:10" ht="18" x14ac:dyDescent="0.3">
      <c r="A428" s="372"/>
      <c r="B428" s="329"/>
      <c r="C428" s="43"/>
      <c r="D428" s="19"/>
      <c r="E428" s="8" t="s">
        <v>15</v>
      </c>
      <c r="F428" s="77">
        <f t="shared" si="10"/>
        <v>0</v>
      </c>
      <c r="G428" s="77">
        <f t="shared" si="10"/>
        <v>0</v>
      </c>
      <c r="H428" s="221"/>
      <c r="I428" s="221"/>
      <c r="J428" s="72"/>
    </row>
    <row r="429" spans="1:10" ht="27.6" x14ac:dyDescent="0.3">
      <c r="A429" s="372"/>
      <c r="B429" s="329"/>
      <c r="C429" s="43"/>
      <c r="D429" s="19"/>
      <c r="E429" s="11" t="s">
        <v>21</v>
      </c>
      <c r="F429" s="77">
        <f t="shared" si="10"/>
        <v>1056.7</v>
      </c>
      <c r="G429" s="77">
        <f t="shared" si="10"/>
        <v>1161.6299999999999</v>
      </c>
      <c r="H429" s="221"/>
      <c r="I429" s="221"/>
      <c r="J429" s="72"/>
    </row>
    <row r="430" spans="1:10" ht="18" x14ac:dyDescent="0.3">
      <c r="A430" s="372"/>
      <c r="B430" s="329"/>
      <c r="C430" s="62"/>
      <c r="D430" s="22"/>
      <c r="E430" s="23" t="s">
        <v>15</v>
      </c>
      <c r="F430" s="80">
        <f t="shared" si="10"/>
        <v>122.83000000000001</v>
      </c>
      <c r="G430" s="80">
        <f t="shared" si="10"/>
        <v>400.75</v>
      </c>
      <c r="H430" s="222"/>
      <c r="I430" s="222"/>
      <c r="J430" s="74"/>
    </row>
    <row r="431" spans="1:10" ht="18.75" customHeight="1" x14ac:dyDescent="0.3">
      <c r="A431" s="360" t="s">
        <v>78</v>
      </c>
      <c r="B431" s="333" t="s">
        <v>79</v>
      </c>
      <c r="C431" s="359" t="s">
        <v>80</v>
      </c>
      <c r="D431" s="361" t="s">
        <v>81</v>
      </c>
      <c r="E431" s="11" t="s">
        <v>14</v>
      </c>
      <c r="F431" s="77" t="s">
        <v>54</v>
      </c>
      <c r="G431" s="77">
        <v>827.14700000000005</v>
      </c>
      <c r="H431" s="221"/>
      <c r="I431" s="221"/>
      <c r="J431" s="78"/>
    </row>
    <row r="432" spans="1:10" ht="18" x14ac:dyDescent="0.3">
      <c r="A432" s="360"/>
      <c r="B432" s="333"/>
      <c r="C432" s="359"/>
      <c r="D432" s="361"/>
      <c r="E432" s="8" t="s">
        <v>15</v>
      </c>
      <c r="F432" s="77" t="s">
        <v>54</v>
      </c>
      <c r="G432" s="77">
        <v>248</v>
      </c>
      <c r="H432" s="221"/>
      <c r="I432" s="221"/>
      <c r="J432" s="78"/>
    </row>
    <row r="433" spans="1:10" ht="18" x14ac:dyDescent="0.3">
      <c r="A433" s="360"/>
      <c r="B433" s="333"/>
      <c r="C433" s="359"/>
      <c r="D433" s="361"/>
      <c r="E433" s="11" t="s">
        <v>16</v>
      </c>
      <c r="F433" s="77" t="s">
        <v>54</v>
      </c>
      <c r="G433" s="77">
        <v>16.881</v>
      </c>
      <c r="H433" s="221"/>
      <c r="I433" s="221"/>
      <c r="J433" s="78"/>
    </row>
    <row r="434" spans="1:10" ht="18" x14ac:dyDescent="0.3">
      <c r="A434" s="360"/>
      <c r="B434" s="333"/>
      <c r="C434" s="359"/>
      <c r="D434" s="361"/>
      <c r="E434" s="8" t="s">
        <v>15</v>
      </c>
      <c r="F434" s="77" t="s">
        <v>54</v>
      </c>
      <c r="G434" s="77">
        <v>5.0609999999999999</v>
      </c>
      <c r="H434" s="221"/>
      <c r="I434" s="221"/>
      <c r="J434" s="78"/>
    </row>
    <row r="435" spans="1:10" ht="18" x14ac:dyDescent="0.3">
      <c r="A435" s="360"/>
      <c r="B435" s="333"/>
      <c r="C435" s="359"/>
      <c r="D435" s="361"/>
      <c r="E435" s="11" t="s">
        <v>17</v>
      </c>
      <c r="F435" s="77" t="s">
        <v>54</v>
      </c>
      <c r="G435" s="77" t="s">
        <v>54</v>
      </c>
      <c r="H435" s="221"/>
      <c r="I435" s="221"/>
      <c r="J435" s="67"/>
    </row>
    <row r="436" spans="1:10" ht="18" x14ac:dyDescent="0.3">
      <c r="A436" s="360"/>
      <c r="B436" s="333"/>
      <c r="C436" s="359"/>
      <c r="D436" s="361"/>
      <c r="E436" s="8" t="s">
        <v>15</v>
      </c>
      <c r="F436" s="77" t="s">
        <v>54</v>
      </c>
      <c r="G436" s="77" t="s">
        <v>54</v>
      </c>
      <c r="H436" s="221"/>
      <c r="I436" s="221"/>
      <c r="J436" s="67"/>
    </row>
    <row r="437" spans="1:10" ht="27.6" x14ac:dyDescent="0.3">
      <c r="A437" s="360"/>
      <c r="B437" s="333"/>
      <c r="C437" s="359"/>
      <c r="D437" s="361"/>
      <c r="E437" s="11" t="s">
        <v>18</v>
      </c>
      <c r="F437" s="77" t="s">
        <v>54</v>
      </c>
      <c r="G437" s="77" t="s">
        <v>54</v>
      </c>
      <c r="H437" s="221"/>
      <c r="I437" s="221"/>
      <c r="J437" s="67"/>
    </row>
    <row r="438" spans="1:10" ht="18" x14ac:dyDescent="0.3">
      <c r="A438" s="360"/>
      <c r="B438" s="333"/>
      <c r="C438" s="359"/>
      <c r="D438" s="361"/>
      <c r="E438" s="8" t="s">
        <v>15</v>
      </c>
      <c r="F438" s="77" t="s">
        <v>54</v>
      </c>
      <c r="G438" s="77" t="s">
        <v>54</v>
      </c>
      <c r="H438" s="221"/>
      <c r="I438" s="221"/>
      <c r="J438" s="67"/>
    </row>
    <row r="439" spans="1:10" ht="18" x14ac:dyDescent="0.3">
      <c r="A439" s="360"/>
      <c r="B439" s="333"/>
      <c r="C439" s="359"/>
      <c r="D439" s="361"/>
      <c r="E439" s="11" t="s">
        <v>19</v>
      </c>
      <c r="F439" s="77" t="s">
        <v>54</v>
      </c>
      <c r="G439" s="77" t="s">
        <v>54</v>
      </c>
      <c r="H439" s="221"/>
      <c r="I439" s="221"/>
      <c r="J439" s="67"/>
    </row>
    <row r="440" spans="1:10" ht="18" x14ac:dyDescent="0.3">
      <c r="A440" s="360"/>
      <c r="B440" s="333"/>
      <c r="C440" s="359"/>
      <c r="D440" s="361"/>
      <c r="E440" s="8" t="s">
        <v>15</v>
      </c>
      <c r="F440" s="77" t="s">
        <v>54</v>
      </c>
      <c r="G440" s="77" t="s">
        <v>54</v>
      </c>
      <c r="H440" s="221"/>
      <c r="I440" s="221"/>
      <c r="J440" s="67"/>
    </row>
    <row r="441" spans="1:10" ht="18" x14ac:dyDescent="0.3">
      <c r="A441" s="360"/>
      <c r="B441" s="333"/>
      <c r="C441" s="359"/>
      <c r="D441" s="361"/>
      <c r="E441" s="11" t="s">
        <v>20</v>
      </c>
      <c r="F441" s="66">
        <f>SUM(F431,F433,F435,F437,F439)</f>
        <v>0</v>
      </c>
      <c r="G441" s="66">
        <f>SUM(G431,G433,G435,G437,G439)</f>
        <v>844.02800000000002</v>
      </c>
      <c r="H441" s="215"/>
      <c r="I441" s="215"/>
      <c r="J441" s="67"/>
    </row>
    <row r="442" spans="1:10" ht="18" x14ac:dyDescent="0.3">
      <c r="A442" s="360"/>
      <c r="B442" s="333"/>
      <c r="C442" s="359"/>
      <c r="D442" s="361"/>
      <c r="E442" s="12" t="s">
        <v>15</v>
      </c>
      <c r="F442" s="69">
        <f>SUM(F432,F434,F436,F438,F440)</f>
        <v>0</v>
      </c>
      <c r="G442" s="69">
        <f>SUM(G432,G434,G436,G438,G440)</f>
        <v>253.06100000000001</v>
      </c>
      <c r="H442" s="216"/>
      <c r="I442" s="216"/>
      <c r="J442" s="79"/>
    </row>
    <row r="443" spans="1:10" ht="18.75" customHeight="1" x14ac:dyDescent="0.3">
      <c r="A443" s="360"/>
      <c r="B443" s="333"/>
      <c r="C443" s="359"/>
      <c r="D443" s="361" t="s">
        <v>82</v>
      </c>
      <c r="E443" s="11" t="s">
        <v>14</v>
      </c>
      <c r="F443" s="77" t="s">
        <v>54</v>
      </c>
      <c r="G443" s="77">
        <v>384.36099999999999</v>
      </c>
      <c r="H443" s="221"/>
      <c r="I443" s="221"/>
      <c r="J443" s="78"/>
    </row>
    <row r="444" spans="1:10" ht="18" x14ac:dyDescent="0.3">
      <c r="A444" s="360"/>
      <c r="B444" s="333"/>
      <c r="C444" s="359"/>
      <c r="D444" s="361"/>
      <c r="E444" s="8" t="s">
        <v>15</v>
      </c>
      <c r="F444" s="77" t="s">
        <v>54</v>
      </c>
      <c r="G444" s="77">
        <v>13.41</v>
      </c>
      <c r="H444" s="221"/>
      <c r="I444" s="221"/>
      <c r="J444" s="78"/>
    </row>
    <row r="445" spans="1:10" ht="18" x14ac:dyDescent="0.3">
      <c r="A445" s="360"/>
      <c r="B445" s="333"/>
      <c r="C445" s="359"/>
      <c r="D445" s="361"/>
      <c r="E445" s="11" t="s">
        <v>16</v>
      </c>
      <c r="F445" s="77" t="s">
        <v>54</v>
      </c>
      <c r="G445" s="77">
        <v>7.8440000000000003</v>
      </c>
      <c r="H445" s="221"/>
      <c r="I445" s="221"/>
      <c r="J445" s="78"/>
    </row>
    <row r="446" spans="1:10" ht="18" x14ac:dyDescent="0.3">
      <c r="A446" s="360"/>
      <c r="B446" s="333"/>
      <c r="C446" s="359"/>
      <c r="D446" s="361"/>
      <c r="E446" s="8" t="s">
        <v>15</v>
      </c>
      <c r="F446" s="77" t="s">
        <v>54</v>
      </c>
      <c r="G446" s="77">
        <v>0.27400000000000002</v>
      </c>
      <c r="H446" s="221"/>
      <c r="I446" s="221"/>
      <c r="J446" s="78"/>
    </row>
    <row r="447" spans="1:10" ht="18" x14ac:dyDescent="0.3">
      <c r="A447" s="360"/>
      <c r="B447" s="333"/>
      <c r="C447" s="359"/>
      <c r="D447" s="361"/>
      <c r="E447" s="11" t="s">
        <v>17</v>
      </c>
      <c r="F447" s="77" t="s">
        <v>54</v>
      </c>
      <c r="G447" s="77" t="s">
        <v>54</v>
      </c>
      <c r="H447" s="221"/>
      <c r="I447" s="221"/>
      <c r="J447" s="67"/>
    </row>
    <row r="448" spans="1:10" ht="18" x14ac:dyDescent="0.3">
      <c r="A448" s="360"/>
      <c r="B448" s="333"/>
      <c r="C448" s="359"/>
      <c r="D448" s="361"/>
      <c r="E448" s="8" t="s">
        <v>15</v>
      </c>
      <c r="F448" s="77" t="s">
        <v>54</v>
      </c>
      <c r="G448" s="77" t="s">
        <v>54</v>
      </c>
      <c r="H448" s="221"/>
      <c r="I448" s="221"/>
      <c r="J448" s="67"/>
    </row>
    <row r="449" spans="1:10" ht="27.6" x14ac:dyDescent="0.3">
      <c r="A449" s="360"/>
      <c r="B449" s="333"/>
      <c r="C449" s="359"/>
      <c r="D449" s="361"/>
      <c r="E449" s="11" t="s">
        <v>18</v>
      </c>
      <c r="F449" s="77" t="s">
        <v>54</v>
      </c>
      <c r="G449" s="77" t="s">
        <v>54</v>
      </c>
      <c r="H449" s="221"/>
      <c r="I449" s="221"/>
      <c r="J449" s="67"/>
    </row>
    <row r="450" spans="1:10" ht="18" x14ac:dyDescent="0.3">
      <c r="A450" s="360"/>
      <c r="B450" s="333"/>
      <c r="C450" s="359"/>
      <c r="D450" s="361"/>
      <c r="E450" s="8" t="s">
        <v>15</v>
      </c>
      <c r="F450" s="77" t="s">
        <v>54</v>
      </c>
      <c r="G450" s="77" t="s">
        <v>54</v>
      </c>
      <c r="H450" s="221"/>
      <c r="I450" s="221"/>
      <c r="J450" s="67"/>
    </row>
    <row r="451" spans="1:10" ht="18" x14ac:dyDescent="0.3">
      <c r="A451" s="360"/>
      <c r="B451" s="333"/>
      <c r="C451" s="359"/>
      <c r="D451" s="361"/>
      <c r="E451" s="11" t="s">
        <v>19</v>
      </c>
      <c r="F451" s="77" t="s">
        <v>54</v>
      </c>
      <c r="G451" s="77" t="s">
        <v>54</v>
      </c>
      <c r="H451" s="221"/>
      <c r="I451" s="221"/>
      <c r="J451" s="67"/>
    </row>
    <row r="452" spans="1:10" ht="18" x14ac:dyDescent="0.3">
      <c r="A452" s="360"/>
      <c r="B452" s="333"/>
      <c r="C452" s="359"/>
      <c r="D452" s="361"/>
      <c r="E452" s="8" t="s">
        <v>15</v>
      </c>
      <c r="F452" s="77" t="s">
        <v>54</v>
      </c>
      <c r="G452" s="77" t="s">
        <v>54</v>
      </c>
      <c r="H452" s="221"/>
      <c r="I452" s="221"/>
      <c r="J452" s="67"/>
    </row>
    <row r="453" spans="1:10" ht="18" x14ac:dyDescent="0.3">
      <c r="A453" s="360"/>
      <c r="B453" s="333"/>
      <c r="C453" s="359"/>
      <c r="D453" s="361"/>
      <c r="E453" s="11" t="s">
        <v>20</v>
      </c>
      <c r="F453" s="66">
        <f>SUM(F443,F445,F447,F449,F451)</f>
        <v>0</v>
      </c>
      <c r="G453" s="66">
        <f>SUM(G443,G445,G447,G449,G451)</f>
        <v>392.20499999999998</v>
      </c>
      <c r="H453" s="215"/>
      <c r="I453" s="215"/>
      <c r="J453" s="67"/>
    </row>
    <row r="454" spans="1:10" ht="18" x14ac:dyDescent="0.3">
      <c r="A454" s="360"/>
      <c r="B454" s="333"/>
      <c r="C454" s="359"/>
      <c r="D454" s="361"/>
      <c r="E454" s="12" t="s">
        <v>15</v>
      </c>
      <c r="F454" s="69">
        <f>SUM(F444,F446,F448,F450,F452)</f>
        <v>0</v>
      </c>
      <c r="G454" s="69">
        <f>SUM(G444,G446,G448,G450,G452)</f>
        <v>13.684000000000001</v>
      </c>
      <c r="H454" s="216"/>
      <c r="I454" s="216"/>
      <c r="J454" s="79"/>
    </row>
    <row r="455" spans="1:10" ht="18.75" customHeight="1" x14ac:dyDescent="0.3">
      <c r="A455" s="360"/>
      <c r="B455" s="333"/>
      <c r="C455" s="359"/>
      <c r="D455" s="361" t="s">
        <v>83</v>
      </c>
      <c r="E455" s="11" t="s">
        <v>14</v>
      </c>
      <c r="F455" s="77" t="s">
        <v>54</v>
      </c>
      <c r="G455" s="77">
        <v>480</v>
      </c>
      <c r="H455" s="221"/>
      <c r="I455" s="221"/>
      <c r="J455" s="78"/>
    </row>
    <row r="456" spans="1:10" ht="18" x14ac:dyDescent="0.3">
      <c r="A456" s="360"/>
      <c r="B456" s="333"/>
      <c r="C456" s="359"/>
      <c r="D456" s="361"/>
      <c r="E456" s="8" t="s">
        <v>15</v>
      </c>
      <c r="F456" s="77" t="s">
        <v>54</v>
      </c>
      <c r="G456" s="77" t="s">
        <v>54</v>
      </c>
      <c r="H456" s="221"/>
      <c r="I456" s="221"/>
      <c r="J456" s="86"/>
    </row>
    <row r="457" spans="1:10" ht="18" x14ac:dyDescent="0.3">
      <c r="A457" s="360"/>
      <c r="B457" s="333"/>
      <c r="C457" s="359"/>
      <c r="D457" s="361"/>
      <c r="E457" s="11" t="s">
        <v>16</v>
      </c>
      <c r="F457" s="77" t="s">
        <v>54</v>
      </c>
      <c r="G457" s="77">
        <v>9.7959999999999994</v>
      </c>
      <c r="H457" s="221"/>
      <c r="I457" s="221"/>
      <c r="J457" s="78"/>
    </row>
    <row r="458" spans="1:10" ht="18" x14ac:dyDescent="0.3">
      <c r="A458" s="360"/>
      <c r="B458" s="333"/>
      <c r="C458" s="359"/>
      <c r="D458" s="361"/>
      <c r="E458" s="8" t="s">
        <v>15</v>
      </c>
      <c r="F458" s="77" t="s">
        <v>54</v>
      </c>
      <c r="G458" s="77" t="s">
        <v>54</v>
      </c>
      <c r="H458" s="221"/>
      <c r="I458" s="221"/>
      <c r="J458" s="86"/>
    </row>
    <row r="459" spans="1:10" ht="18" x14ac:dyDescent="0.3">
      <c r="A459" s="360"/>
      <c r="B459" s="333"/>
      <c r="C459" s="359"/>
      <c r="D459" s="361"/>
      <c r="E459" s="11" t="s">
        <v>17</v>
      </c>
      <c r="F459" s="77" t="s">
        <v>54</v>
      </c>
      <c r="G459" s="77" t="s">
        <v>54</v>
      </c>
      <c r="H459" s="221"/>
      <c r="I459" s="221"/>
      <c r="J459" s="67"/>
    </row>
    <row r="460" spans="1:10" ht="18" x14ac:dyDescent="0.3">
      <c r="A460" s="360"/>
      <c r="B460" s="333"/>
      <c r="C460" s="359"/>
      <c r="D460" s="361"/>
      <c r="E460" s="8" t="s">
        <v>15</v>
      </c>
      <c r="F460" s="77" t="s">
        <v>54</v>
      </c>
      <c r="G460" s="77" t="s">
        <v>54</v>
      </c>
      <c r="H460" s="221"/>
      <c r="I460" s="221"/>
      <c r="J460" s="67"/>
    </row>
    <row r="461" spans="1:10" ht="27.6" x14ac:dyDescent="0.3">
      <c r="A461" s="360"/>
      <c r="B461" s="333"/>
      <c r="C461" s="359"/>
      <c r="D461" s="361"/>
      <c r="E461" s="11" t="s">
        <v>18</v>
      </c>
      <c r="F461" s="77" t="s">
        <v>54</v>
      </c>
      <c r="G461" s="77" t="s">
        <v>54</v>
      </c>
      <c r="H461" s="221"/>
      <c r="I461" s="221"/>
      <c r="J461" s="67"/>
    </row>
    <row r="462" spans="1:10" ht="18" x14ac:dyDescent="0.3">
      <c r="A462" s="360"/>
      <c r="B462" s="333"/>
      <c r="C462" s="359"/>
      <c r="D462" s="361"/>
      <c r="E462" s="8" t="s">
        <v>15</v>
      </c>
      <c r="F462" s="77" t="s">
        <v>54</v>
      </c>
      <c r="G462" s="77" t="s">
        <v>54</v>
      </c>
      <c r="H462" s="221"/>
      <c r="I462" s="221"/>
      <c r="J462" s="67"/>
    </row>
    <row r="463" spans="1:10" ht="18" x14ac:dyDescent="0.3">
      <c r="A463" s="360"/>
      <c r="B463" s="333"/>
      <c r="C463" s="359"/>
      <c r="D463" s="361"/>
      <c r="E463" s="11" t="s">
        <v>19</v>
      </c>
      <c r="F463" s="77" t="s">
        <v>54</v>
      </c>
      <c r="G463" s="77" t="s">
        <v>54</v>
      </c>
      <c r="H463" s="221"/>
      <c r="I463" s="221"/>
      <c r="J463" s="67"/>
    </row>
    <row r="464" spans="1:10" ht="18" x14ac:dyDescent="0.3">
      <c r="A464" s="360"/>
      <c r="B464" s="333"/>
      <c r="C464" s="359"/>
      <c r="D464" s="361"/>
      <c r="E464" s="8" t="s">
        <v>15</v>
      </c>
      <c r="F464" s="77" t="s">
        <v>54</v>
      </c>
      <c r="G464" s="77" t="s">
        <v>54</v>
      </c>
      <c r="H464" s="221"/>
      <c r="I464" s="221"/>
      <c r="J464" s="67"/>
    </row>
    <row r="465" spans="1:10" ht="18" x14ac:dyDescent="0.3">
      <c r="A465" s="360"/>
      <c r="B465" s="333"/>
      <c r="C465" s="359"/>
      <c r="D465" s="361"/>
      <c r="E465" s="11" t="s">
        <v>20</v>
      </c>
      <c r="F465" s="66">
        <f>SUM(F455,F457,F459,F461,F463)</f>
        <v>0</v>
      </c>
      <c r="G465" s="66">
        <f>SUM(G455,G457,G459,G461,G463)</f>
        <v>489.79599999999999</v>
      </c>
      <c r="H465" s="215"/>
      <c r="I465" s="215"/>
      <c r="J465" s="67"/>
    </row>
    <row r="466" spans="1:10" ht="18" x14ac:dyDescent="0.3">
      <c r="A466" s="360"/>
      <c r="B466" s="333"/>
      <c r="C466" s="359"/>
      <c r="D466" s="361"/>
      <c r="E466" s="12" t="s">
        <v>15</v>
      </c>
      <c r="F466" s="69">
        <f>SUM(F456,F458,F460,F462,F464)</f>
        <v>0</v>
      </c>
      <c r="G466" s="69">
        <f>SUM(G456,G458,G460,G462,G464)</f>
        <v>0</v>
      </c>
      <c r="H466" s="216"/>
      <c r="I466" s="216"/>
      <c r="J466" s="79"/>
    </row>
    <row r="467" spans="1:10" ht="18" x14ac:dyDescent="0.3">
      <c r="A467" s="360"/>
      <c r="B467" s="333"/>
      <c r="C467" s="15"/>
      <c r="D467" s="16"/>
      <c r="E467" s="5" t="s">
        <v>14</v>
      </c>
      <c r="F467" s="75">
        <f t="shared" ref="F467:G478" si="11">SUM(F431,F443,F455)</f>
        <v>0</v>
      </c>
      <c r="G467" s="75">
        <f t="shared" si="11"/>
        <v>1691.508</v>
      </c>
      <c r="H467" s="220"/>
      <c r="I467" s="220"/>
      <c r="J467" s="65"/>
    </row>
    <row r="468" spans="1:10" ht="18" x14ac:dyDescent="0.3">
      <c r="A468" s="360"/>
      <c r="B468" s="333"/>
      <c r="C468" s="18"/>
      <c r="D468" s="19"/>
      <c r="E468" s="8" t="s">
        <v>15</v>
      </c>
      <c r="F468" s="77">
        <f t="shared" si="11"/>
        <v>0</v>
      </c>
      <c r="G468" s="77">
        <f t="shared" si="11"/>
        <v>261.41000000000003</v>
      </c>
      <c r="H468" s="221"/>
      <c r="I468" s="221"/>
      <c r="J468" s="67"/>
    </row>
    <row r="469" spans="1:10" ht="18" x14ac:dyDescent="0.3">
      <c r="A469" s="360"/>
      <c r="B469" s="333"/>
      <c r="C469" s="18"/>
      <c r="D469" s="19"/>
      <c r="E469" s="11" t="s">
        <v>16</v>
      </c>
      <c r="F469" s="77">
        <f t="shared" si="11"/>
        <v>0</v>
      </c>
      <c r="G469" s="77">
        <f t="shared" si="11"/>
        <v>34.521000000000001</v>
      </c>
      <c r="H469" s="221"/>
      <c r="I469" s="221"/>
      <c r="J469" s="67"/>
    </row>
    <row r="470" spans="1:10" ht="18" x14ac:dyDescent="0.3">
      <c r="A470" s="360"/>
      <c r="B470" s="333"/>
      <c r="C470" s="18"/>
      <c r="D470" s="19"/>
      <c r="E470" s="8" t="s">
        <v>15</v>
      </c>
      <c r="F470" s="77">
        <f t="shared" si="11"/>
        <v>0</v>
      </c>
      <c r="G470" s="77">
        <f t="shared" si="11"/>
        <v>5.335</v>
      </c>
      <c r="H470" s="221"/>
      <c r="I470" s="221"/>
      <c r="J470" s="67"/>
    </row>
    <row r="471" spans="1:10" ht="18" x14ac:dyDescent="0.3">
      <c r="A471" s="360"/>
      <c r="B471" s="333"/>
      <c r="C471" s="18"/>
      <c r="D471" s="19"/>
      <c r="E471" s="11" t="s">
        <v>17</v>
      </c>
      <c r="F471" s="77">
        <f t="shared" si="11"/>
        <v>0</v>
      </c>
      <c r="G471" s="77">
        <f t="shared" si="11"/>
        <v>0</v>
      </c>
      <c r="H471" s="221"/>
      <c r="I471" s="221"/>
      <c r="J471" s="67"/>
    </row>
    <row r="472" spans="1:10" ht="18" x14ac:dyDescent="0.3">
      <c r="A472" s="360"/>
      <c r="B472" s="333"/>
      <c r="C472" s="18"/>
      <c r="D472" s="19"/>
      <c r="E472" s="8" t="s">
        <v>15</v>
      </c>
      <c r="F472" s="77">
        <f t="shared" si="11"/>
        <v>0</v>
      </c>
      <c r="G472" s="77">
        <f t="shared" si="11"/>
        <v>0</v>
      </c>
      <c r="H472" s="221"/>
      <c r="I472" s="221"/>
      <c r="J472" s="67"/>
    </row>
    <row r="473" spans="1:10" ht="27.6" x14ac:dyDescent="0.3">
      <c r="A473" s="360"/>
      <c r="B473" s="333"/>
      <c r="C473" s="18"/>
      <c r="D473" s="19"/>
      <c r="E473" s="11" t="s">
        <v>18</v>
      </c>
      <c r="F473" s="77">
        <f t="shared" si="11"/>
        <v>0</v>
      </c>
      <c r="G473" s="77">
        <f t="shared" si="11"/>
        <v>0</v>
      </c>
      <c r="H473" s="221"/>
      <c r="I473" s="221"/>
      <c r="J473" s="67"/>
    </row>
    <row r="474" spans="1:10" ht="18" x14ac:dyDescent="0.3">
      <c r="A474" s="360"/>
      <c r="B474" s="333"/>
      <c r="C474" s="18"/>
      <c r="D474" s="19"/>
      <c r="E474" s="8" t="s">
        <v>15</v>
      </c>
      <c r="F474" s="77">
        <f t="shared" si="11"/>
        <v>0</v>
      </c>
      <c r="G474" s="77">
        <f t="shared" si="11"/>
        <v>0</v>
      </c>
      <c r="H474" s="221"/>
      <c r="I474" s="221"/>
      <c r="J474" s="67"/>
    </row>
    <row r="475" spans="1:10" ht="18" x14ac:dyDescent="0.3">
      <c r="A475" s="360"/>
      <c r="B475" s="333"/>
      <c r="C475" s="18"/>
      <c r="D475" s="19"/>
      <c r="E475" s="11" t="s">
        <v>19</v>
      </c>
      <c r="F475" s="77">
        <f t="shared" si="11"/>
        <v>0</v>
      </c>
      <c r="G475" s="77">
        <f t="shared" si="11"/>
        <v>0</v>
      </c>
      <c r="H475" s="221"/>
      <c r="I475" s="221"/>
      <c r="J475" s="67"/>
    </row>
    <row r="476" spans="1:10" ht="18" x14ac:dyDescent="0.3">
      <c r="A476" s="360"/>
      <c r="B476" s="333"/>
      <c r="C476" s="18"/>
      <c r="D476" s="19"/>
      <c r="E476" s="8" t="s">
        <v>15</v>
      </c>
      <c r="F476" s="77">
        <f t="shared" si="11"/>
        <v>0</v>
      </c>
      <c r="G476" s="77">
        <f t="shared" si="11"/>
        <v>0</v>
      </c>
      <c r="H476" s="221"/>
      <c r="I476" s="221"/>
      <c r="J476" s="72"/>
    </row>
    <row r="477" spans="1:10" ht="27.6" x14ac:dyDescent="0.3">
      <c r="A477" s="360"/>
      <c r="B477" s="333"/>
      <c r="C477" s="18"/>
      <c r="D477" s="19"/>
      <c r="E477" s="11" t="s">
        <v>21</v>
      </c>
      <c r="F477" s="77">
        <f t="shared" si="11"/>
        <v>0</v>
      </c>
      <c r="G477" s="77">
        <f t="shared" si="11"/>
        <v>1726.029</v>
      </c>
      <c r="H477" s="221"/>
      <c r="I477" s="221"/>
      <c r="J477" s="72"/>
    </row>
    <row r="478" spans="1:10" ht="18" x14ac:dyDescent="0.3">
      <c r="A478" s="360"/>
      <c r="B478" s="333"/>
      <c r="C478" s="21"/>
      <c r="D478" s="22"/>
      <c r="E478" s="23" t="s">
        <v>15</v>
      </c>
      <c r="F478" s="80">
        <f t="shared" si="11"/>
        <v>0</v>
      </c>
      <c r="G478" s="80">
        <f t="shared" si="11"/>
        <v>266.745</v>
      </c>
      <c r="H478" s="222"/>
      <c r="I478" s="222"/>
      <c r="J478" s="74"/>
    </row>
    <row r="479" spans="1:10" ht="18.75" customHeight="1" x14ac:dyDescent="0.3">
      <c r="A479" s="360" t="s">
        <v>84</v>
      </c>
      <c r="B479" s="333" t="s">
        <v>85</v>
      </c>
      <c r="C479" s="352" t="s">
        <v>86</v>
      </c>
      <c r="D479" s="361" t="s">
        <v>87</v>
      </c>
      <c r="E479" s="11" t="s">
        <v>14</v>
      </c>
      <c r="F479" s="77" t="s">
        <v>54</v>
      </c>
      <c r="G479" s="77" t="s">
        <v>54</v>
      </c>
      <c r="H479" s="221"/>
      <c r="I479" s="221"/>
      <c r="J479" s="86"/>
    </row>
    <row r="480" spans="1:10" ht="18" x14ac:dyDescent="0.3">
      <c r="A480" s="360"/>
      <c r="B480" s="333"/>
      <c r="C480" s="352"/>
      <c r="D480" s="361"/>
      <c r="E480" s="8" t="s">
        <v>15</v>
      </c>
      <c r="F480" s="77" t="s">
        <v>54</v>
      </c>
      <c r="G480" s="77" t="s">
        <v>54</v>
      </c>
      <c r="H480" s="221"/>
      <c r="I480" s="221"/>
      <c r="J480" s="86"/>
    </row>
    <row r="481" spans="1:10" ht="18" x14ac:dyDescent="0.3">
      <c r="A481" s="360"/>
      <c r="B481" s="333"/>
      <c r="C481" s="352"/>
      <c r="D481" s="361"/>
      <c r="E481" s="11" t="s">
        <v>16</v>
      </c>
      <c r="F481" s="77">
        <v>78.819999999999993</v>
      </c>
      <c r="G481" s="77" t="s">
        <v>54</v>
      </c>
      <c r="H481" s="221"/>
      <c r="I481" s="221"/>
      <c r="J481" s="86"/>
    </row>
    <row r="482" spans="1:10" ht="18" x14ac:dyDescent="0.3">
      <c r="A482" s="360"/>
      <c r="B482" s="333"/>
      <c r="C482" s="352"/>
      <c r="D482" s="361"/>
      <c r="E482" s="8" t="s">
        <v>15</v>
      </c>
      <c r="F482" s="77">
        <v>10.38</v>
      </c>
      <c r="G482" s="77" t="s">
        <v>54</v>
      </c>
      <c r="H482" s="221"/>
      <c r="I482" s="221"/>
      <c r="J482" s="86"/>
    </row>
    <row r="483" spans="1:10" ht="18" x14ac:dyDescent="0.3">
      <c r="A483" s="360"/>
      <c r="B483" s="333"/>
      <c r="C483" s="352"/>
      <c r="D483" s="361"/>
      <c r="E483" s="11" t="s">
        <v>17</v>
      </c>
      <c r="F483" s="77" t="s">
        <v>54</v>
      </c>
      <c r="G483" s="77" t="s">
        <v>54</v>
      </c>
      <c r="H483" s="221"/>
      <c r="I483" s="221"/>
      <c r="J483" s="67"/>
    </row>
    <row r="484" spans="1:10" ht="18" x14ac:dyDescent="0.3">
      <c r="A484" s="360"/>
      <c r="B484" s="333"/>
      <c r="C484" s="352"/>
      <c r="D484" s="361"/>
      <c r="E484" s="8" t="s">
        <v>15</v>
      </c>
      <c r="F484" s="77" t="s">
        <v>54</v>
      </c>
      <c r="G484" s="77" t="s">
        <v>54</v>
      </c>
      <c r="H484" s="221"/>
      <c r="I484" s="221"/>
      <c r="J484" s="67"/>
    </row>
    <row r="485" spans="1:10" ht="27.6" x14ac:dyDescent="0.3">
      <c r="A485" s="360"/>
      <c r="B485" s="333"/>
      <c r="C485" s="352"/>
      <c r="D485" s="361"/>
      <c r="E485" s="11" t="s">
        <v>18</v>
      </c>
      <c r="F485" s="77">
        <v>12046.4</v>
      </c>
      <c r="G485" s="77" t="s">
        <v>54</v>
      </c>
      <c r="H485" s="221"/>
      <c r="I485" s="221"/>
      <c r="J485" s="67"/>
    </row>
    <row r="486" spans="1:10" ht="18" x14ac:dyDescent="0.3">
      <c r="A486" s="360"/>
      <c r="B486" s="333"/>
      <c r="C486" s="352"/>
      <c r="D486" s="361"/>
      <c r="E486" s="8" t="s">
        <v>15</v>
      </c>
      <c r="F486" s="77">
        <v>1272.92</v>
      </c>
      <c r="G486" s="77" t="s">
        <v>54</v>
      </c>
      <c r="H486" s="221"/>
      <c r="I486" s="221"/>
      <c r="J486" s="67"/>
    </row>
    <row r="487" spans="1:10" ht="18" x14ac:dyDescent="0.3">
      <c r="A487" s="360"/>
      <c r="B487" s="333"/>
      <c r="C487" s="352"/>
      <c r="D487" s="361"/>
      <c r="E487" s="11" t="s">
        <v>19</v>
      </c>
      <c r="F487" s="77">
        <v>45.81</v>
      </c>
      <c r="G487" s="77" t="s">
        <v>54</v>
      </c>
      <c r="H487" s="221"/>
      <c r="I487" s="221"/>
      <c r="J487" s="67"/>
    </row>
    <row r="488" spans="1:10" ht="18" x14ac:dyDescent="0.3">
      <c r="A488" s="360"/>
      <c r="B488" s="333"/>
      <c r="C488" s="352"/>
      <c r="D488" s="361"/>
      <c r="E488" s="8" t="s">
        <v>15</v>
      </c>
      <c r="F488" s="77">
        <v>4.84</v>
      </c>
      <c r="G488" s="77" t="s">
        <v>54</v>
      </c>
      <c r="H488" s="221"/>
      <c r="I488" s="221"/>
      <c r="J488" s="67"/>
    </row>
    <row r="489" spans="1:10" ht="18" x14ac:dyDescent="0.3">
      <c r="A489" s="360"/>
      <c r="B489" s="333"/>
      <c r="C489" s="352"/>
      <c r="D489" s="361"/>
      <c r="E489" s="11" t="s">
        <v>20</v>
      </c>
      <c r="F489" s="66">
        <f>SUM(F479,F481,F483,F485,F487)</f>
        <v>12171.029999999999</v>
      </c>
      <c r="G489" s="66">
        <f>SUM(G479,G481,G483,G485,G487)</f>
        <v>0</v>
      </c>
      <c r="H489" s="215"/>
      <c r="I489" s="215"/>
      <c r="J489" s="67"/>
    </row>
    <row r="490" spans="1:10" ht="18" x14ac:dyDescent="0.3">
      <c r="A490" s="360"/>
      <c r="B490" s="333"/>
      <c r="C490" s="352"/>
      <c r="D490" s="361"/>
      <c r="E490" s="12" t="s">
        <v>15</v>
      </c>
      <c r="F490" s="69">
        <f>SUM(F480,F482,F484,F486,F488)</f>
        <v>1288.1400000000001</v>
      </c>
      <c r="G490" s="69">
        <f>SUM(G480,G482,G484,G486,G488)</f>
        <v>0</v>
      </c>
      <c r="H490" s="216"/>
      <c r="I490" s="216"/>
      <c r="J490" s="79"/>
    </row>
    <row r="491" spans="1:10" ht="18.75" customHeight="1" x14ac:dyDescent="0.3">
      <c r="A491" s="360"/>
      <c r="B491" s="333"/>
      <c r="C491" s="352"/>
      <c r="D491" s="361" t="s">
        <v>88</v>
      </c>
      <c r="E491" s="11" t="s">
        <v>14</v>
      </c>
      <c r="F491" s="77" t="s">
        <v>54</v>
      </c>
      <c r="G491" s="77" t="s">
        <v>54</v>
      </c>
      <c r="H491" s="221"/>
      <c r="I491" s="221"/>
      <c r="J491" s="86"/>
    </row>
    <row r="492" spans="1:10" ht="18" x14ac:dyDescent="0.3">
      <c r="A492" s="360"/>
      <c r="B492" s="333"/>
      <c r="C492" s="352"/>
      <c r="D492" s="361"/>
      <c r="E492" s="8" t="s">
        <v>15</v>
      </c>
      <c r="F492" s="77" t="s">
        <v>54</v>
      </c>
      <c r="G492" s="77" t="s">
        <v>54</v>
      </c>
      <c r="H492" s="221"/>
      <c r="I492" s="221"/>
      <c r="J492" s="86"/>
    </row>
    <row r="493" spans="1:10" ht="18" x14ac:dyDescent="0.3">
      <c r="A493" s="360"/>
      <c r="B493" s="333"/>
      <c r="C493" s="352"/>
      <c r="D493" s="361"/>
      <c r="E493" s="11" t="s">
        <v>16</v>
      </c>
      <c r="F493" s="77" t="s">
        <v>54</v>
      </c>
      <c r="G493" s="77" t="s">
        <v>54</v>
      </c>
      <c r="H493" s="221"/>
      <c r="I493" s="221"/>
      <c r="J493" s="86"/>
    </row>
    <row r="494" spans="1:10" ht="18" x14ac:dyDescent="0.3">
      <c r="A494" s="360"/>
      <c r="B494" s="333"/>
      <c r="C494" s="352"/>
      <c r="D494" s="361"/>
      <c r="E494" s="8" t="s">
        <v>15</v>
      </c>
      <c r="F494" s="77" t="s">
        <v>54</v>
      </c>
      <c r="G494" s="77" t="s">
        <v>54</v>
      </c>
      <c r="H494" s="221"/>
      <c r="I494" s="221"/>
      <c r="J494" s="86"/>
    </row>
    <row r="495" spans="1:10" ht="18" x14ac:dyDescent="0.3">
      <c r="A495" s="360"/>
      <c r="B495" s="333"/>
      <c r="C495" s="352"/>
      <c r="D495" s="361"/>
      <c r="E495" s="11" t="s">
        <v>17</v>
      </c>
      <c r="F495" s="77" t="s">
        <v>54</v>
      </c>
      <c r="G495" s="77" t="s">
        <v>54</v>
      </c>
      <c r="H495" s="221"/>
      <c r="I495" s="221"/>
      <c r="J495" s="67"/>
    </row>
    <row r="496" spans="1:10" ht="18" x14ac:dyDescent="0.3">
      <c r="A496" s="360"/>
      <c r="B496" s="333"/>
      <c r="C496" s="352"/>
      <c r="D496" s="361"/>
      <c r="E496" s="8" t="s">
        <v>15</v>
      </c>
      <c r="F496" s="77" t="s">
        <v>54</v>
      </c>
      <c r="G496" s="77" t="s">
        <v>54</v>
      </c>
      <c r="H496" s="221"/>
      <c r="I496" s="221"/>
      <c r="J496" s="67"/>
    </row>
    <row r="497" spans="1:10" ht="27.6" x14ac:dyDescent="0.3">
      <c r="A497" s="360"/>
      <c r="B497" s="333"/>
      <c r="C497" s="352"/>
      <c r="D497" s="361"/>
      <c r="E497" s="11" t="s">
        <v>18</v>
      </c>
      <c r="F497" s="77">
        <v>13.92</v>
      </c>
      <c r="G497" s="77" t="s">
        <v>54</v>
      </c>
      <c r="H497" s="221"/>
      <c r="I497" s="221"/>
      <c r="J497" s="67"/>
    </row>
    <row r="498" spans="1:10" ht="18" x14ac:dyDescent="0.3">
      <c r="A498" s="360"/>
      <c r="B498" s="333"/>
      <c r="C498" s="352"/>
      <c r="D498" s="361"/>
      <c r="E498" s="8" t="s">
        <v>15</v>
      </c>
      <c r="F498" s="77">
        <v>1.99</v>
      </c>
      <c r="G498" s="77" t="s">
        <v>54</v>
      </c>
      <c r="H498" s="221"/>
      <c r="I498" s="221"/>
      <c r="J498" s="67"/>
    </row>
    <row r="499" spans="1:10" ht="18" x14ac:dyDescent="0.3">
      <c r="A499" s="360"/>
      <c r="B499" s="333"/>
      <c r="C499" s="352"/>
      <c r="D499" s="361"/>
      <c r="E499" s="11" t="s">
        <v>19</v>
      </c>
      <c r="F499" s="77" t="s">
        <v>54</v>
      </c>
      <c r="G499" s="77" t="s">
        <v>54</v>
      </c>
      <c r="H499" s="221"/>
      <c r="I499" s="221"/>
      <c r="J499" s="67"/>
    </row>
    <row r="500" spans="1:10" ht="18" x14ac:dyDescent="0.3">
      <c r="A500" s="360"/>
      <c r="B500" s="333"/>
      <c r="C500" s="352"/>
      <c r="D500" s="361"/>
      <c r="E500" s="8" t="s">
        <v>15</v>
      </c>
      <c r="F500" s="77" t="s">
        <v>54</v>
      </c>
      <c r="G500" s="77" t="s">
        <v>54</v>
      </c>
      <c r="H500" s="221"/>
      <c r="I500" s="221"/>
      <c r="J500" s="67"/>
    </row>
    <row r="501" spans="1:10" ht="18" x14ac:dyDescent="0.3">
      <c r="A501" s="360"/>
      <c r="B501" s="333"/>
      <c r="C501" s="352"/>
      <c r="D501" s="361"/>
      <c r="E501" s="11" t="s">
        <v>20</v>
      </c>
      <c r="F501" s="66">
        <f>SUM(F491,F493,F495,F497,F499)</f>
        <v>13.92</v>
      </c>
      <c r="G501" s="66">
        <f>SUM(G491,G493,G495,G497,G499)</f>
        <v>0</v>
      </c>
      <c r="H501" s="215"/>
      <c r="I501" s="215"/>
      <c r="J501" s="67"/>
    </row>
    <row r="502" spans="1:10" ht="18" x14ac:dyDescent="0.3">
      <c r="A502" s="360"/>
      <c r="B502" s="333"/>
      <c r="C502" s="352"/>
      <c r="D502" s="361"/>
      <c r="E502" s="12" t="s">
        <v>15</v>
      </c>
      <c r="F502" s="69">
        <f>SUM(F492,F494,F496,F498,F500)</f>
        <v>1.99</v>
      </c>
      <c r="G502" s="69">
        <f>SUM(G492,G494,G496,G498,G500)</f>
        <v>0</v>
      </c>
      <c r="H502" s="216"/>
      <c r="I502" s="216"/>
      <c r="J502" s="79"/>
    </row>
    <row r="503" spans="1:10" ht="18.75" customHeight="1" x14ac:dyDescent="0.3">
      <c r="A503" s="360"/>
      <c r="B503" s="333"/>
      <c r="C503" s="352"/>
      <c r="D503" s="361" t="s">
        <v>89</v>
      </c>
      <c r="E503" s="11" t="s">
        <v>14</v>
      </c>
      <c r="F503" s="77" t="s">
        <v>54</v>
      </c>
      <c r="G503" s="77">
        <v>11856.276900000001</v>
      </c>
      <c r="H503" s="221"/>
      <c r="I503" s="221"/>
      <c r="J503" s="78"/>
    </row>
    <row r="504" spans="1:10" ht="18" x14ac:dyDescent="0.3">
      <c r="A504" s="360"/>
      <c r="B504" s="333"/>
      <c r="C504" s="352"/>
      <c r="D504" s="361"/>
      <c r="E504" s="8" t="s">
        <v>15</v>
      </c>
      <c r="F504" s="77" t="s">
        <v>54</v>
      </c>
      <c r="G504" s="77">
        <v>288.3664</v>
      </c>
      <c r="H504" s="221"/>
      <c r="I504" s="221"/>
      <c r="J504" s="78"/>
    </row>
    <row r="505" spans="1:10" ht="18" x14ac:dyDescent="0.3">
      <c r="A505" s="360"/>
      <c r="B505" s="333"/>
      <c r="C505" s="352"/>
      <c r="D505" s="361"/>
      <c r="E505" s="11" t="s">
        <v>16</v>
      </c>
      <c r="F505" s="77" t="s">
        <v>54</v>
      </c>
      <c r="G505" s="77">
        <v>500</v>
      </c>
      <c r="H505" s="221"/>
      <c r="I505" s="221"/>
      <c r="J505" s="78"/>
    </row>
    <row r="506" spans="1:10" ht="18" x14ac:dyDescent="0.3">
      <c r="A506" s="360"/>
      <c r="B506" s="333"/>
      <c r="C506" s="352"/>
      <c r="D506" s="361"/>
      <c r="E506" s="8" t="s">
        <v>15</v>
      </c>
      <c r="F506" s="77" t="s">
        <v>54</v>
      </c>
      <c r="G506" s="77">
        <v>500</v>
      </c>
      <c r="H506" s="221"/>
      <c r="I506" s="221"/>
      <c r="J506" s="78"/>
    </row>
    <row r="507" spans="1:10" ht="18" x14ac:dyDescent="0.3">
      <c r="A507" s="360"/>
      <c r="B507" s="333"/>
      <c r="C507" s="352"/>
      <c r="D507" s="361"/>
      <c r="E507" s="11" t="s">
        <v>17</v>
      </c>
      <c r="F507" s="77" t="s">
        <v>54</v>
      </c>
      <c r="G507" s="77" t="s">
        <v>54</v>
      </c>
      <c r="H507" s="221"/>
      <c r="I507" s="221"/>
      <c r="J507" s="67"/>
    </row>
    <row r="508" spans="1:10" ht="18" x14ac:dyDescent="0.3">
      <c r="A508" s="360"/>
      <c r="B508" s="333"/>
      <c r="C508" s="352"/>
      <c r="D508" s="361"/>
      <c r="E508" s="8" t="s">
        <v>15</v>
      </c>
      <c r="F508" s="77" t="s">
        <v>54</v>
      </c>
      <c r="G508" s="77" t="s">
        <v>54</v>
      </c>
      <c r="H508" s="221"/>
      <c r="I508" s="221"/>
      <c r="J508" s="67"/>
    </row>
    <row r="509" spans="1:10" ht="27.6" x14ac:dyDescent="0.3">
      <c r="A509" s="360"/>
      <c r="B509" s="333"/>
      <c r="C509" s="352"/>
      <c r="D509" s="361"/>
      <c r="E509" s="11" t="s">
        <v>18</v>
      </c>
      <c r="F509" s="77" t="s">
        <v>54</v>
      </c>
      <c r="G509" s="77" t="s">
        <v>54</v>
      </c>
      <c r="H509" s="221"/>
      <c r="I509" s="221"/>
      <c r="J509" s="67"/>
    </row>
    <row r="510" spans="1:10" ht="18" x14ac:dyDescent="0.3">
      <c r="A510" s="360"/>
      <c r="B510" s="333"/>
      <c r="C510" s="352"/>
      <c r="D510" s="361"/>
      <c r="E510" s="8" t="s">
        <v>15</v>
      </c>
      <c r="F510" s="77" t="s">
        <v>54</v>
      </c>
      <c r="G510" s="77" t="s">
        <v>54</v>
      </c>
      <c r="H510" s="221"/>
      <c r="I510" s="221"/>
      <c r="J510" s="67"/>
    </row>
    <row r="511" spans="1:10" ht="18" x14ac:dyDescent="0.3">
      <c r="A511" s="360"/>
      <c r="B511" s="333"/>
      <c r="C511" s="352"/>
      <c r="D511" s="361"/>
      <c r="E511" s="11" t="s">
        <v>19</v>
      </c>
      <c r="F511" s="77" t="s">
        <v>54</v>
      </c>
      <c r="G511" s="77" t="s">
        <v>54</v>
      </c>
      <c r="H511" s="221"/>
      <c r="I511" s="221"/>
      <c r="J511" s="67"/>
    </row>
    <row r="512" spans="1:10" ht="18" x14ac:dyDescent="0.3">
      <c r="A512" s="360"/>
      <c r="B512" s="333"/>
      <c r="C512" s="352"/>
      <c r="D512" s="361"/>
      <c r="E512" s="8" t="s">
        <v>15</v>
      </c>
      <c r="F512" s="77" t="s">
        <v>54</v>
      </c>
      <c r="G512" s="77" t="s">
        <v>54</v>
      </c>
      <c r="H512" s="221"/>
      <c r="I512" s="221"/>
      <c r="J512" s="67"/>
    </row>
    <row r="513" spans="1:10" ht="18" x14ac:dyDescent="0.3">
      <c r="A513" s="360"/>
      <c r="B513" s="333"/>
      <c r="C513" s="352"/>
      <c r="D513" s="361"/>
      <c r="E513" s="11" t="s">
        <v>20</v>
      </c>
      <c r="F513" s="66">
        <f>SUM(F503,F505,F507,F509,F511)</f>
        <v>0</v>
      </c>
      <c r="G513" s="66">
        <f>SUM(G503,G505,G507,G509,G511)</f>
        <v>12356.276900000001</v>
      </c>
      <c r="H513" s="215"/>
      <c r="I513" s="215"/>
      <c r="J513" s="67"/>
    </row>
    <row r="514" spans="1:10" ht="18" x14ac:dyDescent="0.3">
      <c r="A514" s="360"/>
      <c r="B514" s="333"/>
      <c r="C514" s="352"/>
      <c r="D514" s="361"/>
      <c r="E514" s="12" t="s">
        <v>15</v>
      </c>
      <c r="F514" s="69">
        <f>SUM(F504,F506,F508,F510,F512)</f>
        <v>0</v>
      </c>
      <c r="G514" s="69">
        <f>SUM(G504,G506,G508,G510,G512)</f>
        <v>788.3664</v>
      </c>
      <c r="H514" s="216"/>
      <c r="I514" s="216"/>
      <c r="J514" s="79"/>
    </row>
    <row r="515" spans="1:10" ht="18" x14ac:dyDescent="0.3">
      <c r="A515" s="360"/>
      <c r="B515" s="333"/>
      <c r="C515" s="15"/>
      <c r="D515" s="16"/>
      <c r="E515" s="5" t="s">
        <v>14</v>
      </c>
      <c r="F515" s="75">
        <f t="shared" ref="F515:G526" si="12">SUM(F479,F491,F503)</f>
        <v>0</v>
      </c>
      <c r="G515" s="75">
        <f t="shared" si="12"/>
        <v>11856.276900000001</v>
      </c>
      <c r="H515" s="220"/>
      <c r="I515" s="220"/>
      <c r="J515" s="65"/>
    </row>
    <row r="516" spans="1:10" ht="18" x14ac:dyDescent="0.3">
      <c r="A516" s="360"/>
      <c r="B516" s="333"/>
      <c r="C516" s="18"/>
      <c r="D516" s="19"/>
      <c r="E516" s="8" t="s">
        <v>15</v>
      </c>
      <c r="F516" s="77">
        <f t="shared" si="12"/>
        <v>0</v>
      </c>
      <c r="G516" s="77">
        <f t="shared" si="12"/>
        <v>288.3664</v>
      </c>
      <c r="H516" s="221"/>
      <c r="I516" s="221"/>
      <c r="J516" s="67"/>
    </row>
    <row r="517" spans="1:10" ht="18" x14ac:dyDescent="0.3">
      <c r="A517" s="360"/>
      <c r="B517" s="333"/>
      <c r="C517" s="18"/>
      <c r="D517" s="19"/>
      <c r="E517" s="11" t="s">
        <v>16</v>
      </c>
      <c r="F517" s="77">
        <f t="shared" si="12"/>
        <v>78.819999999999993</v>
      </c>
      <c r="G517" s="77">
        <f t="shared" si="12"/>
        <v>500</v>
      </c>
      <c r="H517" s="221"/>
      <c r="I517" s="221"/>
      <c r="J517" s="67"/>
    </row>
    <row r="518" spans="1:10" ht="18" x14ac:dyDescent="0.3">
      <c r="A518" s="360"/>
      <c r="B518" s="333"/>
      <c r="C518" s="18"/>
      <c r="D518" s="19"/>
      <c r="E518" s="8" t="s">
        <v>15</v>
      </c>
      <c r="F518" s="77">
        <f t="shared" si="12"/>
        <v>10.38</v>
      </c>
      <c r="G518" s="77">
        <f t="shared" si="12"/>
        <v>500</v>
      </c>
      <c r="H518" s="221"/>
      <c r="I518" s="221"/>
      <c r="J518" s="67"/>
    </row>
    <row r="519" spans="1:10" ht="18" x14ac:dyDescent="0.3">
      <c r="A519" s="360"/>
      <c r="B519" s="333"/>
      <c r="C519" s="18"/>
      <c r="D519" s="19"/>
      <c r="E519" s="11" t="s">
        <v>17</v>
      </c>
      <c r="F519" s="77">
        <f t="shared" si="12"/>
        <v>0</v>
      </c>
      <c r="G519" s="77">
        <f t="shared" si="12"/>
        <v>0</v>
      </c>
      <c r="H519" s="221"/>
      <c r="I519" s="221"/>
      <c r="J519" s="67"/>
    </row>
    <row r="520" spans="1:10" ht="18" x14ac:dyDescent="0.3">
      <c r="A520" s="360"/>
      <c r="B520" s="333"/>
      <c r="C520" s="18"/>
      <c r="D520" s="19"/>
      <c r="E520" s="8" t="s">
        <v>15</v>
      </c>
      <c r="F520" s="77">
        <f t="shared" si="12"/>
        <v>0</v>
      </c>
      <c r="G520" s="77">
        <f t="shared" si="12"/>
        <v>0</v>
      </c>
      <c r="H520" s="221"/>
      <c r="I520" s="221"/>
      <c r="J520" s="67"/>
    </row>
    <row r="521" spans="1:10" ht="27.6" x14ac:dyDescent="0.3">
      <c r="A521" s="360"/>
      <c r="B521" s="333"/>
      <c r="C521" s="18"/>
      <c r="D521" s="19"/>
      <c r="E521" s="11" t="s">
        <v>18</v>
      </c>
      <c r="F521" s="77">
        <f t="shared" si="12"/>
        <v>12060.32</v>
      </c>
      <c r="G521" s="77">
        <f t="shared" si="12"/>
        <v>0</v>
      </c>
      <c r="H521" s="221"/>
      <c r="I521" s="221"/>
      <c r="J521" s="67"/>
    </row>
    <row r="522" spans="1:10" ht="18" x14ac:dyDescent="0.3">
      <c r="A522" s="360"/>
      <c r="B522" s="333"/>
      <c r="C522" s="18"/>
      <c r="D522" s="19"/>
      <c r="E522" s="8" t="s">
        <v>15</v>
      </c>
      <c r="F522" s="77">
        <f t="shared" si="12"/>
        <v>1274.9100000000001</v>
      </c>
      <c r="G522" s="77">
        <f t="shared" si="12"/>
        <v>0</v>
      </c>
      <c r="H522" s="221"/>
      <c r="I522" s="221"/>
      <c r="J522" s="67"/>
    </row>
    <row r="523" spans="1:10" ht="18" x14ac:dyDescent="0.3">
      <c r="A523" s="360"/>
      <c r="B523" s="333"/>
      <c r="C523" s="18"/>
      <c r="D523" s="19"/>
      <c r="E523" s="11" t="s">
        <v>19</v>
      </c>
      <c r="F523" s="77">
        <f t="shared" si="12"/>
        <v>45.81</v>
      </c>
      <c r="G523" s="77">
        <f t="shared" si="12"/>
        <v>0</v>
      </c>
      <c r="H523" s="221"/>
      <c r="I523" s="221"/>
      <c r="J523" s="67"/>
    </row>
    <row r="524" spans="1:10" ht="18" x14ac:dyDescent="0.3">
      <c r="A524" s="360"/>
      <c r="B524" s="333"/>
      <c r="C524" s="18"/>
      <c r="D524" s="19"/>
      <c r="E524" s="8" t="s">
        <v>15</v>
      </c>
      <c r="F524" s="77">
        <f t="shared" si="12"/>
        <v>4.84</v>
      </c>
      <c r="G524" s="77">
        <f t="shared" si="12"/>
        <v>0</v>
      </c>
      <c r="H524" s="221"/>
      <c r="I524" s="221"/>
      <c r="J524" s="72"/>
    </row>
    <row r="525" spans="1:10" ht="27.6" x14ac:dyDescent="0.3">
      <c r="A525" s="360"/>
      <c r="B525" s="333"/>
      <c r="C525" s="18"/>
      <c r="D525" s="19"/>
      <c r="E525" s="11" t="s">
        <v>21</v>
      </c>
      <c r="F525" s="77">
        <f t="shared" si="12"/>
        <v>12184.949999999999</v>
      </c>
      <c r="G525" s="77">
        <f t="shared" si="12"/>
        <v>12356.276900000001</v>
      </c>
      <c r="H525" s="221"/>
      <c r="I525" s="221"/>
      <c r="J525" s="72"/>
    </row>
    <row r="526" spans="1:10" ht="18" x14ac:dyDescent="0.3">
      <c r="A526" s="360"/>
      <c r="B526" s="333"/>
      <c r="C526" s="21"/>
      <c r="D526" s="22"/>
      <c r="E526" s="23" t="s">
        <v>15</v>
      </c>
      <c r="F526" s="80">
        <f t="shared" si="12"/>
        <v>1290.1300000000001</v>
      </c>
      <c r="G526" s="80">
        <f t="shared" si="12"/>
        <v>788.3664</v>
      </c>
      <c r="H526" s="222"/>
      <c r="I526" s="222"/>
      <c r="J526" s="74"/>
    </row>
    <row r="527" spans="1:10" ht="18.75" customHeight="1" x14ac:dyDescent="0.3">
      <c r="A527" s="370" t="s">
        <v>90</v>
      </c>
      <c r="B527" s="329" t="s">
        <v>91</v>
      </c>
      <c r="C527" s="352" t="s">
        <v>92</v>
      </c>
      <c r="D527" s="361" t="s">
        <v>93</v>
      </c>
      <c r="E527" s="11" t="s">
        <v>14</v>
      </c>
      <c r="F527" s="77" t="s">
        <v>54</v>
      </c>
      <c r="G527" s="77">
        <v>367.75</v>
      </c>
      <c r="H527" s="221"/>
      <c r="I527" s="221"/>
      <c r="J527" s="78"/>
    </row>
    <row r="528" spans="1:10" ht="18" x14ac:dyDescent="0.3">
      <c r="A528" s="370"/>
      <c r="B528" s="329"/>
      <c r="C528" s="352"/>
      <c r="D528" s="361"/>
      <c r="E528" s="8" t="s">
        <v>15</v>
      </c>
      <c r="F528" s="77" t="s">
        <v>54</v>
      </c>
      <c r="G528" s="77" t="s">
        <v>54</v>
      </c>
      <c r="H528" s="221"/>
      <c r="I528" s="221"/>
      <c r="J528" s="86"/>
    </row>
    <row r="529" spans="1:10" ht="18" x14ac:dyDescent="0.3">
      <c r="A529" s="370"/>
      <c r="B529" s="329"/>
      <c r="C529" s="352"/>
      <c r="D529" s="361"/>
      <c r="E529" s="11" t="s">
        <v>16</v>
      </c>
      <c r="F529" s="77">
        <v>13.41</v>
      </c>
      <c r="G529" s="77">
        <v>91.93</v>
      </c>
      <c r="H529" s="221"/>
      <c r="I529" s="221"/>
      <c r="J529" s="78"/>
    </row>
    <row r="530" spans="1:10" ht="18" x14ac:dyDescent="0.3">
      <c r="A530" s="370"/>
      <c r="B530" s="329"/>
      <c r="C530" s="352"/>
      <c r="D530" s="361"/>
      <c r="E530" s="8" t="s">
        <v>15</v>
      </c>
      <c r="F530" s="77">
        <v>2.02</v>
      </c>
      <c r="G530" s="77" t="s">
        <v>54</v>
      </c>
      <c r="H530" s="221"/>
      <c r="I530" s="221"/>
      <c r="J530" s="86"/>
    </row>
    <row r="531" spans="1:10" ht="18" x14ac:dyDescent="0.3">
      <c r="A531" s="370"/>
      <c r="B531" s="329"/>
      <c r="C531" s="352"/>
      <c r="D531" s="361"/>
      <c r="E531" s="11" t="s">
        <v>17</v>
      </c>
      <c r="F531" s="77" t="s">
        <v>54</v>
      </c>
      <c r="G531" s="77" t="s">
        <v>54</v>
      </c>
      <c r="H531" s="221"/>
      <c r="I531" s="221"/>
      <c r="J531" s="67"/>
    </row>
    <row r="532" spans="1:10" ht="18" x14ac:dyDescent="0.3">
      <c r="A532" s="370"/>
      <c r="B532" s="329"/>
      <c r="C532" s="352"/>
      <c r="D532" s="361"/>
      <c r="E532" s="8" t="s">
        <v>15</v>
      </c>
      <c r="F532" s="77" t="s">
        <v>54</v>
      </c>
      <c r="G532" s="77" t="s">
        <v>54</v>
      </c>
      <c r="H532" s="221"/>
      <c r="I532" s="221"/>
      <c r="J532" s="67"/>
    </row>
    <row r="533" spans="1:10" ht="27.6" x14ac:dyDescent="0.3">
      <c r="A533" s="370"/>
      <c r="B533" s="329"/>
      <c r="C533" s="352"/>
      <c r="D533" s="361"/>
      <c r="E533" s="11" t="s">
        <v>18</v>
      </c>
      <c r="F533" s="77" t="s">
        <v>54</v>
      </c>
      <c r="G533" s="77" t="s">
        <v>54</v>
      </c>
      <c r="H533" s="221"/>
      <c r="I533" s="221"/>
      <c r="J533" s="67"/>
    </row>
    <row r="534" spans="1:10" ht="18" x14ac:dyDescent="0.3">
      <c r="A534" s="370"/>
      <c r="B534" s="329"/>
      <c r="C534" s="352"/>
      <c r="D534" s="361"/>
      <c r="E534" s="8" t="s">
        <v>15</v>
      </c>
      <c r="F534" s="77" t="s">
        <v>54</v>
      </c>
      <c r="G534" s="77" t="s">
        <v>54</v>
      </c>
      <c r="H534" s="221"/>
      <c r="I534" s="221"/>
      <c r="J534" s="67"/>
    </row>
    <row r="535" spans="1:10" ht="18" x14ac:dyDescent="0.3">
      <c r="A535" s="370"/>
      <c r="B535" s="329"/>
      <c r="C535" s="352"/>
      <c r="D535" s="361"/>
      <c r="E535" s="11" t="s">
        <v>19</v>
      </c>
      <c r="F535" s="77" t="s">
        <v>54</v>
      </c>
      <c r="G535" s="77" t="s">
        <v>54</v>
      </c>
      <c r="H535" s="221"/>
      <c r="I535" s="221"/>
      <c r="J535" s="67"/>
    </row>
    <row r="536" spans="1:10" ht="18" x14ac:dyDescent="0.3">
      <c r="A536" s="370"/>
      <c r="B536" s="329"/>
      <c r="C536" s="352"/>
      <c r="D536" s="361"/>
      <c r="E536" s="8" t="s">
        <v>15</v>
      </c>
      <c r="F536" s="77" t="s">
        <v>54</v>
      </c>
      <c r="G536" s="77" t="s">
        <v>54</v>
      </c>
      <c r="H536" s="221"/>
      <c r="I536" s="221"/>
      <c r="J536" s="67"/>
    </row>
    <row r="537" spans="1:10" ht="18" x14ac:dyDescent="0.3">
      <c r="A537" s="370"/>
      <c r="B537" s="329"/>
      <c r="C537" s="352"/>
      <c r="D537" s="361"/>
      <c r="E537" s="11" t="s">
        <v>20</v>
      </c>
      <c r="F537" s="66">
        <f>SUM(F527,F529,F531,F533,F535)</f>
        <v>13.41</v>
      </c>
      <c r="G537" s="66">
        <f>SUM(G527,G529,G531,G533,G535)</f>
        <v>459.68</v>
      </c>
      <c r="H537" s="215"/>
      <c r="I537" s="215"/>
      <c r="J537" s="67"/>
    </row>
    <row r="538" spans="1:10" ht="18" x14ac:dyDescent="0.3">
      <c r="A538" s="370"/>
      <c r="B538" s="329"/>
      <c r="C538" s="352"/>
      <c r="D538" s="361"/>
      <c r="E538" s="12" t="s">
        <v>15</v>
      </c>
      <c r="F538" s="69">
        <f>SUM(F528,F530,F532,F534,F536)</f>
        <v>2.02</v>
      </c>
      <c r="G538" s="69">
        <f>SUM(G528,G530,G532,G534,G536)</f>
        <v>0</v>
      </c>
      <c r="H538" s="216"/>
      <c r="I538" s="216"/>
      <c r="J538" s="79"/>
    </row>
    <row r="539" spans="1:10" ht="18" x14ac:dyDescent="0.3">
      <c r="A539" s="370"/>
      <c r="B539" s="329"/>
      <c r="C539" s="15"/>
      <c r="D539" s="16"/>
      <c r="E539" s="5" t="s">
        <v>14</v>
      </c>
      <c r="F539" s="75">
        <f t="shared" ref="F539:G550" si="13">SUM(F527)</f>
        <v>0</v>
      </c>
      <c r="G539" s="75">
        <f t="shared" si="13"/>
        <v>367.75</v>
      </c>
      <c r="H539" s="220"/>
      <c r="I539" s="220"/>
      <c r="J539" s="65"/>
    </row>
    <row r="540" spans="1:10" ht="18" x14ac:dyDescent="0.3">
      <c r="A540" s="370"/>
      <c r="B540" s="329"/>
      <c r="C540" s="18"/>
      <c r="D540" s="19"/>
      <c r="E540" s="8" t="s">
        <v>15</v>
      </c>
      <c r="F540" s="77">
        <f t="shared" si="13"/>
        <v>0</v>
      </c>
      <c r="G540" s="77">
        <f t="shared" si="13"/>
        <v>0</v>
      </c>
      <c r="H540" s="221"/>
      <c r="I540" s="221"/>
      <c r="J540" s="67"/>
    </row>
    <row r="541" spans="1:10" ht="18" x14ac:dyDescent="0.3">
      <c r="A541" s="370"/>
      <c r="B541" s="329"/>
      <c r="C541" s="18"/>
      <c r="D541" s="19"/>
      <c r="E541" s="11" t="s">
        <v>16</v>
      </c>
      <c r="F541" s="77">
        <f t="shared" si="13"/>
        <v>13.41</v>
      </c>
      <c r="G541" s="77">
        <f t="shared" si="13"/>
        <v>91.93</v>
      </c>
      <c r="H541" s="221"/>
      <c r="I541" s="221"/>
      <c r="J541" s="67"/>
    </row>
    <row r="542" spans="1:10" ht="18" x14ac:dyDescent="0.3">
      <c r="A542" s="370"/>
      <c r="B542" s="329"/>
      <c r="C542" s="18"/>
      <c r="D542" s="19"/>
      <c r="E542" s="8" t="s">
        <v>15</v>
      </c>
      <c r="F542" s="77">
        <f t="shared" si="13"/>
        <v>2.02</v>
      </c>
      <c r="G542" s="77">
        <f t="shared" si="13"/>
        <v>0</v>
      </c>
      <c r="H542" s="221"/>
      <c r="I542" s="221"/>
      <c r="J542" s="67"/>
    </row>
    <row r="543" spans="1:10" ht="18" x14ac:dyDescent="0.3">
      <c r="A543" s="370"/>
      <c r="B543" s="329"/>
      <c r="C543" s="18"/>
      <c r="D543" s="19"/>
      <c r="E543" s="11" t="s">
        <v>17</v>
      </c>
      <c r="F543" s="77">
        <f t="shared" si="13"/>
        <v>0</v>
      </c>
      <c r="G543" s="77">
        <f t="shared" si="13"/>
        <v>0</v>
      </c>
      <c r="H543" s="221"/>
      <c r="I543" s="221"/>
      <c r="J543" s="67"/>
    </row>
    <row r="544" spans="1:10" ht="18" x14ac:dyDescent="0.3">
      <c r="A544" s="370"/>
      <c r="B544" s="329"/>
      <c r="C544" s="18"/>
      <c r="D544" s="19"/>
      <c r="E544" s="8" t="s">
        <v>15</v>
      </c>
      <c r="F544" s="77">
        <f t="shared" si="13"/>
        <v>0</v>
      </c>
      <c r="G544" s="77">
        <f t="shared" si="13"/>
        <v>0</v>
      </c>
      <c r="H544" s="221"/>
      <c r="I544" s="221"/>
      <c r="J544" s="67"/>
    </row>
    <row r="545" spans="1:10" ht="27.6" x14ac:dyDescent="0.3">
      <c r="A545" s="370"/>
      <c r="B545" s="329"/>
      <c r="C545" s="18"/>
      <c r="D545" s="19"/>
      <c r="E545" s="11" t="s">
        <v>18</v>
      </c>
      <c r="F545" s="77">
        <f t="shared" si="13"/>
        <v>0</v>
      </c>
      <c r="G545" s="77">
        <f t="shared" si="13"/>
        <v>0</v>
      </c>
      <c r="H545" s="221"/>
      <c r="I545" s="221"/>
      <c r="J545" s="67"/>
    </row>
    <row r="546" spans="1:10" ht="18" x14ac:dyDescent="0.3">
      <c r="A546" s="370"/>
      <c r="B546" s="329"/>
      <c r="C546" s="18"/>
      <c r="D546" s="19"/>
      <c r="E546" s="8" t="s">
        <v>15</v>
      </c>
      <c r="F546" s="77">
        <f t="shared" si="13"/>
        <v>0</v>
      </c>
      <c r="G546" s="77">
        <f t="shared" si="13"/>
        <v>0</v>
      </c>
      <c r="H546" s="221"/>
      <c r="I546" s="221"/>
      <c r="J546" s="67"/>
    </row>
    <row r="547" spans="1:10" ht="18" x14ac:dyDescent="0.3">
      <c r="A547" s="370"/>
      <c r="B547" s="329"/>
      <c r="C547" s="18"/>
      <c r="D547" s="19"/>
      <c r="E547" s="11" t="s">
        <v>19</v>
      </c>
      <c r="F547" s="77">
        <f t="shared" si="13"/>
        <v>0</v>
      </c>
      <c r="G547" s="77">
        <f t="shared" si="13"/>
        <v>0</v>
      </c>
      <c r="H547" s="221"/>
      <c r="I547" s="221"/>
      <c r="J547" s="67"/>
    </row>
    <row r="548" spans="1:10" ht="18" x14ac:dyDescent="0.3">
      <c r="A548" s="370"/>
      <c r="B548" s="329"/>
      <c r="C548" s="18"/>
      <c r="D548" s="19"/>
      <c r="E548" s="8" t="s">
        <v>15</v>
      </c>
      <c r="F548" s="77">
        <f t="shared" si="13"/>
        <v>0</v>
      </c>
      <c r="G548" s="77">
        <f t="shared" si="13"/>
        <v>0</v>
      </c>
      <c r="H548" s="221"/>
      <c r="I548" s="221"/>
      <c r="J548" s="72"/>
    </row>
    <row r="549" spans="1:10" ht="27.6" x14ac:dyDescent="0.3">
      <c r="A549" s="370"/>
      <c r="B549" s="329"/>
      <c r="C549" s="18"/>
      <c r="D549" s="19"/>
      <c r="E549" s="11" t="s">
        <v>21</v>
      </c>
      <c r="F549" s="77">
        <f t="shared" si="13"/>
        <v>13.41</v>
      </c>
      <c r="G549" s="77">
        <f t="shared" si="13"/>
        <v>459.68</v>
      </c>
      <c r="H549" s="221"/>
      <c r="I549" s="221"/>
      <c r="J549" s="72"/>
    </row>
    <row r="550" spans="1:10" ht="18" x14ac:dyDescent="0.3">
      <c r="A550" s="370"/>
      <c r="B550" s="329"/>
      <c r="C550" s="21"/>
      <c r="D550" s="22"/>
      <c r="E550" s="23" t="s">
        <v>15</v>
      </c>
      <c r="F550" s="80">
        <f t="shared" si="13"/>
        <v>2.02</v>
      </c>
      <c r="G550" s="80">
        <f t="shared" si="13"/>
        <v>0</v>
      </c>
      <c r="H550" s="222"/>
      <c r="I550" s="222"/>
      <c r="J550" s="74"/>
    </row>
    <row r="551" spans="1:10" ht="18" x14ac:dyDescent="0.3">
      <c r="A551" s="87"/>
      <c r="B551" s="87"/>
      <c r="C551" s="88"/>
      <c r="D551" s="88"/>
      <c r="E551" s="27" t="s">
        <v>14</v>
      </c>
      <c r="F551" s="89">
        <f t="shared" ref="F551:G562" si="14">SUM(F251,F323,F359,F419,F467,F515,F539)</f>
        <v>205.2</v>
      </c>
      <c r="G551" s="89">
        <f t="shared" si="14"/>
        <v>15636.481900000001</v>
      </c>
      <c r="H551" s="223"/>
      <c r="I551" s="223"/>
      <c r="J551" s="90"/>
    </row>
    <row r="552" spans="1:10" ht="18" x14ac:dyDescent="0.3">
      <c r="A552" s="52"/>
      <c r="B552" s="52"/>
      <c r="C552" s="18"/>
      <c r="D552" s="18"/>
      <c r="E552" s="8" t="s">
        <v>15</v>
      </c>
      <c r="F552" s="91">
        <f t="shared" si="14"/>
        <v>34.200000000000003</v>
      </c>
      <c r="G552" s="91">
        <f t="shared" si="14"/>
        <v>1136.9654</v>
      </c>
      <c r="H552" s="224"/>
      <c r="I552" s="224"/>
      <c r="J552" s="10"/>
    </row>
    <row r="553" spans="1:10" ht="18" x14ac:dyDescent="0.3">
      <c r="A553" s="52"/>
      <c r="B553" s="52"/>
      <c r="C553" s="18"/>
      <c r="D553" s="18"/>
      <c r="E553" s="11" t="s">
        <v>16</v>
      </c>
      <c r="F553" s="91">
        <f t="shared" si="14"/>
        <v>1123.2832000000001</v>
      </c>
      <c r="G553" s="91">
        <f t="shared" si="14"/>
        <v>695.57999999999993</v>
      </c>
      <c r="H553" s="224"/>
      <c r="I553" s="224"/>
      <c r="J553" s="10"/>
    </row>
    <row r="554" spans="1:10" ht="18" x14ac:dyDescent="0.3">
      <c r="A554" s="52"/>
      <c r="B554" s="52"/>
      <c r="C554" s="18"/>
      <c r="D554" s="18"/>
      <c r="E554" s="8" t="s">
        <v>15</v>
      </c>
      <c r="F554" s="91">
        <f t="shared" si="14"/>
        <v>185.19920000000002</v>
      </c>
      <c r="G554" s="91">
        <f t="shared" si="14"/>
        <v>528.37800000000004</v>
      </c>
      <c r="H554" s="224"/>
      <c r="I554" s="224"/>
      <c r="J554" s="10"/>
    </row>
    <row r="555" spans="1:10" ht="18" x14ac:dyDescent="0.3">
      <c r="A555" s="52"/>
      <c r="B555" s="52"/>
      <c r="C555" s="18"/>
      <c r="D555" s="18"/>
      <c r="E555" s="11" t="s">
        <v>17</v>
      </c>
      <c r="F555" s="77">
        <f t="shared" si="14"/>
        <v>0</v>
      </c>
      <c r="G555" s="77">
        <f t="shared" si="14"/>
        <v>0</v>
      </c>
      <c r="H555" s="221"/>
      <c r="I555" s="221"/>
      <c r="J555" s="10"/>
    </row>
    <row r="556" spans="1:10" ht="18" x14ac:dyDescent="0.3">
      <c r="A556" s="52"/>
      <c r="B556" s="52"/>
      <c r="C556" s="18"/>
      <c r="D556" s="18"/>
      <c r="E556" s="8" t="s">
        <v>15</v>
      </c>
      <c r="F556" s="77">
        <f t="shared" si="14"/>
        <v>0</v>
      </c>
      <c r="G556" s="77">
        <f t="shared" si="14"/>
        <v>0</v>
      </c>
      <c r="H556" s="221"/>
      <c r="I556" s="221"/>
      <c r="J556" s="10"/>
    </row>
    <row r="557" spans="1:10" ht="27.6" x14ac:dyDescent="0.3">
      <c r="A557" s="52"/>
      <c r="B557" s="52"/>
      <c r="C557" s="18"/>
      <c r="D557" s="18"/>
      <c r="E557" s="11" t="s">
        <v>18</v>
      </c>
      <c r="F557" s="77">
        <f t="shared" si="14"/>
        <v>13057.8</v>
      </c>
      <c r="G557" s="77">
        <f t="shared" si="14"/>
        <v>0</v>
      </c>
      <c r="H557" s="221"/>
      <c r="I557" s="221"/>
      <c r="J557" s="10"/>
    </row>
    <row r="558" spans="1:10" ht="18" x14ac:dyDescent="0.3">
      <c r="A558" s="52"/>
      <c r="B558" s="52"/>
      <c r="C558" s="18"/>
      <c r="D558" s="18"/>
      <c r="E558" s="8" t="s">
        <v>15</v>
      </c>
      <c r="F558" s="77">
        <f t="shared" si="14"/>
        <v>1387.8700000000001</v>
      </c>
      <c r="G558" s="77">
        <f t="shared" si="14"/>
        <v>0</v>
      </c>
      <c r="H558" s="221"/>
      <c r="I558" s="221"/>
      <c r="J558" s="10"/>
    </row>
    <row r="559" spans="1:10" ht="18" x14ac:dyDescent="0.3">
      <c r="A559" s="52"/>
      <c r="B559" s="52"/>
      <c r="C559" s="18"/>
      <c r="D559" s="18"/>
      <c r="E559" s="11" t="s">
        <v>19</v>
      </c>
      <c r="F559" s="77">
        <f t="shared" si="14"/>
        <v>782.71699999999987</v>
      </c>
      <c r="G559" s="77">
        <f t="shared" si="14"/>
        <v>0</v>
      </c>
      <c r="H559" s="221"/>
      <c r="I559" s="221"/>
      <c r="J559" s="10"/>
    </row>
    <row r="560" spans="1:10" ht="18" x14ac:dyDescent="0.3">
      <c r="A560" s="52"/>
      <c r="B560" s="52"/>
      <c r="C560" s="18"/>
      <c r="D560" s="18"/>
      <c r="E560" s="8" t="s">
        <v>15</v>
      </c>
      <c r="F560" s="77">
        <f t="shared" si="14"/>
        <v>126.48950000000001</v>
      </c>
      <c r="G560" s="77">
        <f t="shared" si="14"/>
        <v>0</v>
      </c>
      <c r="H560" s="221"/>
      <c r="I560" s="221"/>
      <c r="J560" s="10"/>
    </row>
    <row r="561" spans="1:10" ht="27.6" x14ac:dyDescent="0.3">
      <c r="A561" s="52"/>
      <c r="B561" s="52"/>
      <c r="C561" s="18"/>
      <c r="D561" s="18"/>
      <c r="E561" s="11" t="s">
        <v>48</v>
      </c>
      <c r="F561" s="77">
        <f t="shared" si="14"/>
        <v>15169.000199999999</v>
      </c>
      <c r="G561" s="77">
        <f t="shared" si="14"/>
        <v>16332.061900000001</v>
      </c>
      <c r="H561" s="221"/>
      <c r="I561" s="221"/>
      <c r="J561" s="10"/>
    </row>
    <row r="562" spans="1:10" ht="18" x14ac:dyDescent="0.3">
      <c r="A562" s="92"/>
      <c r="B562" s="92"/>
      <c r="C562" s="21"/>
      <c r="D562" s="21"/>
      <c r="E562" s="23" t="s">
        <v>15</v>
      </c>
      <c r="F562" s="80">
        <f t="shared" si="14"/>
        <v>1733.7587000000001</v>
      </c>
      <c r="G562" s="80">
        <f t="shared" si="14"/>
        <v>1665.3434</v>
      </c>
      <c r="H562" s="222"/>
      <c r="I562" s="222"/>
      <c r="J562" s="25"/>
    </row>
    <row r="563" spans="1:10" ht="16.5" customHeight="1" x14ac:dyDescent="0.3">
      <c r="A563" s="329" t="s">
        <v>94</v>
      </c>
      <c r="B563" s="329"/>
      <c r="C563" s="329"/>
      <c r="D563" s="329"/>
      <c r="E563" s="329"/>
      <c r="F563" s="329"/>
      <c r="G563" s="329"/>
      <c r="H563" s="329"/>
      <c r="I563" s="329"/>
      <c r="J563" s="329"/>
    </row>
    <row r="564" spans="1:10" ht="18.75" customHeight="1" x14ac:dyDescent="0.3">
      <c r="A564" s="333" t="s">
        <v>95</v>
      </c>
      <c r="B564" s="333" t="s">
        <v>96</v>
      </c>
      <c r="C564" s="371" t="s">
        <v>97</v>
      </c>
      <c r="D564" s="356" t="s">
        <v>98</v>
      </c>
      <c r="E564" s="5" t="s">
        <v>14</v>
      </c>
      <c r="F564" s="6">
        <f>394645.7/1000</f>
        <v>394.64570000000003</v>
      </c>
      <c r="G564" s="6">
        <f>2880000/1000</f>
        <v>2880</v>
      </c>
      <c r="H564" s="217"/>
      <c r="I564" s="217"/>
      <c r="J564" s="7"/>
    </row>
    <row r="565" spans="1:10" ht="18" x14ac:dyDescent="0.3">
      <c r="A565" s="333"/>
      <c r="B565" s="333"/>
      <c r="C565" s="371"/>
      <c r="D565" s="356"/>
      <c r="E565" s="8" t="s">
        <v>15</v>
      </c>
      <c r="F565" s="9">
        <f>275588.5/1000</f>
        <v>275.58850000000001</v>
      </c>
      <c r="G565" s="9">
        <v>0</v>
      </c>
      <c r="H565" s="218"/>
      <c r="I565" s="218"/>
      <c r="J565" s="10"/>
    </row>
    <row r="566" spans="1:10" ht="18" x14ac:dyDescent="0.3">
      <c r="A566" s="333"/>
      <c r="B566" s="333"/>
      <c r="C566" s="371"/>
      <c r="D566" s="356"/>
      <c r="E566" s="11" t="s">
        <v>16</v>
      </c>
      <c r="F566" s="9">
        <f>1240815.6/1000</f>
        <v>1240.8156000000001</v>
      </c>
      <c r="G566" s="9">
        <v>0</v>
      </c>
      <c r="H566" s="218"/>
      <c r="I566" s="218"/>
      <c r="J566" s="10"/>
    </row>
    <row r="567" spans="1:10" ht="18" x14ac:dyDescent="0.3">
      <c r="A567" s="333"/>
      <c r="B567" s="333"/>
      <c r="C567" s="371"/>
      <c r="D567" s="356"/>
      <c r="E567" s="8" t="s">
        <v>15</v>
      </c>
      <c r="F567" s="9">
        <f>120407.8/1000</f>
        <v>120.40780000000001</v>
      </c>
      <c r="G567" s="9">
        <v>0</v>
      </c>
      <c r="H567" s="218"/>
      <c r="I567" s="218"/>
      <c r="J567" s="10"/>
    </row>
    <row r="568" spans="1:10" ht="18" x14ac:dyDescent="0.3">
      <c r="A568" s="333"/>
      <c r="B568" s="333"/>
      <c r="C568" s="371"/>
      <c r="D568" s="356"/>
      <c r="E568" s="11" t="s">
        <v>17</v>
      </c>
      <c r="F568" s="9">
        <f>500000/1000</f>
        <v>500</v>
      </c>
      <c r="G568" s="9">
        <v>0</v>
      </c>
      <c r="H568" s="218"/>
      <c r="I568" s="218"/>
      <c r="J568" s="10"/>
    </row>
    <row r="569" spans="1:10" ht="18" x14ac:dyDescent="0.3">
      <c r="A569" s="333"/>
      <c r="B569" s="333"/>
      <c r="C569" s="371"/>
      <c r="D569" s="356"/>
      <c r="E569" s="8" t="s">
        <v>15</v>
      </c>
      <c r="F569" s="9">
        <f>250000/1000</f>
        <v>250</v>
      </c>
      <c r="G569" s="9">
        <v>0</v>
      </c>
      <c r="H569" s="218"/>
      <c r="I569" s="218"/>
      <c r="J569" s="10"/>
    </row>
    <row r="570" spans="1:10" ht="27.6" x14ac:dyDescent="0.3">
      <c r="A570" s="333"/>
      <c r="B570" s="333"/>
      <c r="C570" s="371"/>
      <c r="D570" s="356"/>
      <c r="E570" s="11" t="s">
        <v>18</v>
      </c>
      <c r="F570" s="9">
        <v>0</v>
      </c>
      <c r="G570" s="9">
        <v>0</v>
      </c>
      <c r="H570" s="218"/>
      <c r="I570" s="218"/>
      <c r="J570" s="10"/>
    </row>
    <row r="571" spans="1:10" ht="18" x14ac:dyDescent="0.3">
      <c r="A571" s="333"/>
      <c r="B571" s="333"/>
      <c r="C571" s="371"/>
      <c r="D571" s="356"/>
      <c r="E571" s="8" t="s">
        <v>15</v>
      </c>
      <c r="F571" s="9">
        <v>0</v>
      </c>
      <c r="G571" s="9">
        <v>0</v>
      </c>
      <c r="H571" s="218"/>
      <c r="I571" s="218"/>
      <c r="J571" s="10"/>
    </row>
    <row r="572" spans="1:10" ht="18" x14ac:dyDescent="0.3">
      <c r="A572" s="333"/>
      <c r="B572" s="333"/>
      <c r="C572" s="371"/>
      <c r="D572" s="356"/>
      <c r="E572" s="11" t="s">
        <v>19</v>
      </c>
      <c r="F572" s="9">
        <v>0</v>
      </c>
      <c r="G572" s="9">
        <v>0</v>
      </c>
      <c r="H572" s="218"/>
      <c r="I572" s="218"/>
      <c r="J572" s="10"/>
    </row>
    <row r="573" spans="1:10" ht="18" x14ac:dyDescent="0.3">
      <c r="A573" s="333"/>
      <c r="B573" s="333"/>
      <c r="C573" s="371"/>
      <c r="D573" s="356"/>
      <c r="E573" s="8" t="s">
        <v>15</v>
      </c>
      <c r="F573" s="9">
        <v>0</v>
      </c>
      <c r="G573" s="9">
        <v>0</v>
      </c>
      <c r="H573" s="218"/>
      <c r="I573" s="218"/>
      <c r="J573" s="10"/>
    </row>
    <row r="574" spans="1:10" ht="18" x14ac:dyDescent="0.3">
      <c r="A574" s="333"/>
      <c r="B574" s="333"/>
      <c r="C574" s="371"/>
      <c r="D574" s="356"/>
      <c r="E574" s="11" t="s">
        <v>20</v>
      </c>
      <c r="F574" s="9">
        <f>F564+F566+F568+F570+F572</f>
        <v>2135.4612999999999</v>
      </c>
      <c r="G574" s="9">
        <f>G564+G566+G568+G570+G572</f>
        <v>2880</v>
      </c>
      <c r="H574" s="218"/>
      <c r="I574" s="218"/>
      <c r="J574" s="10"/>
    </row>
    <row r="575" spans="1:10" ht="18" x14ac:dyDescent="0.3">
      <c r="A575" s="333"/>
      <c r="B575" s="333"/>
      <c r="C575" s="371"/>
      <c r="D575" s="356"/>
      <c r="E575" s="23" t="s">
        <v>15</v>
      </c>
      <c r="F575" s="73">
        <f>F565+F567+F569+F571+F573</f>
        <v>645.99630000000002</v>
      </c>
      <c r="G575" s="73">
        <v>0</v>
      </c>
      <c r="H575" s="219"/>
      <c r="I575" s="219"/>
      <c r="J575" s="25"/>
    </row>
    <row r="576" spans="1:10" ht="18" x14ac:dyDescent="0.3">
      <c r="A576" s="333"/>
      <c r="B576" s="333"/>
      <c r="C576" s="15"/>
      <c r="D576" s="93"/>
      <c r="E576" s="5" t="s">
        <v>14</v>
      </c>
      <c r="F576" s="6">
        <f t="shared" ref="F576:G584" si="15">F564</f>
        <v>394.64570000000003</v>
      </c>
      <c r="G576" s="6">
        <f t="shared" si="15"/>
        <v>2880</v>
      </c>
      <c r="H576" s="217"/>
      <c r="I576" s="217"/>
      <c r="J576" s="7"/>
    </row>
    <row r="577" spans="1:10" ht="18" x14ac:dyDescent="0.3">
      <c r="A577" s="333"/>
      <c r="B577" s="333"/>
      <c r="C577" s="18"/>
      <c r="D577" s="94"/>
      <c r="E577" s="8" t="s">
        <v>15</v>
      </c>
      <c r="F577" s="9">
        <f t="shared" si="15"/>
        <v>275.58850000000001</v>
      </c>
      <c r="G577" s="9">
        <f t="shared" si="15"/>
        <v>0</v>
      </c>
      <c r="H577" s="218"/>
      <c r="I577" s="218"/>
      <c r="J577" s="10"/>
    </row>
    <row r="578" spans="1:10" ht="18" x14ac:dyDescent="0.3">
      <c r="A578" s="333"/>
      <c r="B578" s="333"/>
      <c r="C578" s="18"/>
      <c r="D578" s="94"/>
      <c r="E578" s="11" t="s">
        <v>16</v>
      </c>
      <c r="F578" s="9">
        <f t="shared" si="15"/>
        <v>1240.8156000000001</v>
      </c>
      <c r="G578" s="9">
        <f t="shared" si="15"/>
        <v>0</v>
      </c>
      <c r="H578" s="218"/>
      <c r="I578" s="218"/>
      <c r="J578" s="10"/>
    </row>
    <row r="579" spans="1:10" ht="18" x14ac:dyDescent="0.3">
      <c r="A579" s="333"/>
      <c r="B579" s="333"/>
      <c r="C579" s="18"/>
      <c r="D579" s="94"/>
      <c r="E579" s="8" t="s">
        <v>15</v>
      </c>
      <c r="F579" s="9">
        <f t="shared" si="15"/>
        <v>120.40780000000001</v>
      </c>
      <c r="G579" s="9">
        <f t="shared" si="15"/>
        <v>0</v>
      </c>
      <c r="H579" s="218"/>
      <c r="I579" s="218"/>
      <c r="J579" s="10"/>
    </row>
    <row r="580" spans="1:10" ht="18" x14ac:dyDescent="0.3">
      <c r="A580" s="333"/>
      <c r="B580" s="333"/>
      <c r="C580" s="18"/>
      <c r="D580" s="94"/>
      <c r="E580" s="11" t="s">
        <v>17</v>
      </c>
      <c r="F580" s="9">
        <f t="shared" si="15"/>
        <v>500</v>
      </c>
      <c r="G580" s="9">
        <f t="shared" si="15"/>
        <v>0</v>
      </c>
      <c r="H580" s="218"/>
      <c r="I580" s="218"/>
      <c r="J580" s="10"/>
    </row>
    <row r="581" spans="1:10" ht="18" x14ac:dyDescent="0.3">
      <c r="A581" s="333"/>
      <c r="B581" s="333"/>
      <c r="C581" s="18"/>
      <c r="D581" s="94"/>
      <c r="E581" s="8" t="s">
        <v>15</v>
      </c>
      <c r="F581" s="9">
        <f t="shared" si="15"/>
        <v>250</v>
      </c>
      <c r="G581" s="9">
        <f t="shared" si="15"/>
        <v>0</v>
      </c>
      <c r="H581" s="218"/>
      <c r="I581" s="218"/>
      <c r="J581" s="10"/>
    </row>
    <row r="582" spans="1:10" ht="27.6" x14ac:dyDescent="0.3">
      <c r="A582" s="333"/>
      <c r="B582" s="333"/>
      <c r="C582" s="18"/>
      <c r="D582" s="94"/>
      <c r="E582" s="11" t="s">
        <v>18</v>
      </c>
      <c r="F582" s="9">
        <f t="shared" si="15"/>
        <v>0</v>
      </c>
      <c r="G582" s="9">
        <f t="shared" si="15"/>
        <v>0</v>
      </c>
      <c r="H582" s="218"/>
      <c r="I582" s="218"/>
      <c r="J582" s="10"/>
    </row>
    <row r="583" spans="1:10" ht="18" x14ac:dyDescent="0.3">
      <c r="A583" s="333"/>
      <c r="B583" s="333"/>
      <c r="C583" s="18"/>
      <c r="D583" s="94"/>
      <c r="E583" s="8" t="s">
        <v>15</v>
      </c>
      <c r="F583" s="9">
        <f t="shared" si="15"/>
        <v>0</v>
      </c>
      <c r="G583" s="9">
        <f t="shared" si="15"/>
        <v>0</v>
      </c>
      <c r="H583" s="218"/>
      <c r="I583" s="218"/>
      <c r="J583" s="10"/>
    </row>
    <row r="584" spans="1:10" ht="18" x14ac:dyDescent="0.3">
      <c r="A584" s="333"/>
      <c r="B584" s="333"/>
      <c r="C584" s="18"/>
      <c r="D584" s="94"/>
      <c r="E584" s="11" t="s">
        <v>19</v>
      </c>
      <c r="F584" s="9">
        <f t="shared" si="15"/>
        <v>0</v>
      </c>
      <c r="G584" s="9">
        <f t="shared" si="15"/>
        <v>0</v>
      </c>
      <c r="H584" s="218"/>
      <c r="I584" s="218"/>
      <c r="J584" s="10"/>
    </row>
    <row r="585" spans="1:10" ht="18" x14ac:dyDescent="0.3">
      <c r="A585" s="333"/>
      <c r="B585" s="333"/>
      <c r="C585" s="18"/>
      <c r="D585" s="94"/>
      <c r="E585" s="8" t="s">
        <v>15</v>
      </c>
      <c r="F585" s="9">
        <f>F572</f>
        <v>0</v>
      </c>
      <c r="G585" s="9">
        <f>G573</f>
        <v>0</v>
      </c>
      <c r="H585" s="218"/>
      <c r="I585" s="218"/>
      <c r="J585" s="10"/>
    </row>
    <row r="586" spans="1:10" ht="27.6" x14ac:dyDescent="0.3">
      <c r="A586" s="333"/>
      <c r="B586" s="333"/>
      <c r="C586" s="18"/>
      <c r="D586" s="94"/>
      <c r="E586" s="11" t="s">
        <v>21</v>
      </c>
      <c r="F586" s="9">
        <f>F574</f>
        <v>2135.4612999999999</v>
      </c>
      <c r="G586" s="9">
        <f>G574</f>
        <v>2880</v>
      </c>
      <c r="H586" s="218"/>
      <c r="I586" s="218"/>
      <c r="J586" s="10"/>
    </row>
    <row r="587" spans="1:10" ht="18" x14ac:dyDescent="0.3">
      <c r="A587" s="333"/>
      <c r="B587" s="333"/>
      <c r="C587" s="36"/>
      <c r="D587" s="95"/>
      <c r="E587" s="12" t="s">
        <v>15</v>
      </c>
      <c r="F587" s="13">
        <f>F575</f>
        <v>645.99630000000002</v>
      </c>
      <c r="G587" s="13">
        <f>G575</f>
        <v>0</v>
      </c>
      <c r="H587" s="225"/>
      <c r="I587" s="225"/>
      <c r="J587" s="14"/>
    </row>
    <row r="588" spans="1:10" ht="18.75" customHeight="1" x14ac:dyDescent="0.3">
      <c r="A588" s="339" t="s">
        <v>99</v>
      </c>
      <c r="B588" s="341" t="s">
        <v>100</v>
      </c>
      <c r="C588" s="363" t="s">
        <v>101</v>
      </c>
      <c r="D588" s="364" t="s">
        <v>102</v>
      </c>
      <c r="E588" s="5" t="s">
        <v>14</v>
      </c>
      <c r="F588" s="75">
        <v>0</v>
      </c>
      <c r="G588" s="75">
        <f>20000/1000</f>
        <v>20</v>
      </c>
      <c r="H588" s="220"/>
      <c r="I588" s="220"/>
      <c r="J588" s="7"/>
    </row>
    <row r="589" spans="1:10" ht="18" x14ac:dyDescent="0.3">
      <c r="A589" s="339"/>
      <c r="B589" s="341"/>
      <c r="C589" s="363"/>
      <c r="D589" s="364"/>
      <c r="E589" s="8" t="s">
        <v>15</v>
      </c>
      <c r="F589" s="77">
        <v>0</v>
      </c>
      <c r="G589" s="77">
        <f>20000/1000</f>
        <v>20</v>
      </c>
      <c r="H589" s="221"/>
      <c r="I589" s="221"/>
      <c r="J589" s="10"/>
    </row>
    <row r="590" spans="1:10" ht="18" x14ac:dyDescent="0.3">
      <c r="A590" s="339"/>
      <c r="B590" s="341"/>
      <c r="C590" s="363"/>
      <c r="D590" s="364"/>
      <c r="E590" s="11" t="s">
        <v>16</v>
      </c>
      <c r="F590" s="77">
        <v>0</v>
      </c>
      <c r="G590" s="77">
        <f>3871.9/1000</f>
        <v>3.8719000000000001</v>
      </c>
      <c r="H590" s="221"/>
      <c r="I590" s="221"/>
      <c r="J590" s="10"/>
    </row>
    <row r="591" spans="1:10" ht="18" x14ac:dyDescent="0.3">
      <c r="A591" s="339"/>
      <c r="B591" s="341"/>
      <c r="C591" s="363"/>
      <c r="D591" s="364"/>
      <c r="E591" s="8" t="s">
        <v>15</v>
      </c>
      <c r="F591" s="77">
        <v>0</v>
      </c>
      <c r="G591" s="77">
        <f>2471.9/1000</f>
        <v>2.4719000000000002</v>
      </c>
      <c r="H591" s="221"/>
      <c r="I591" s="221"/>
      <c r="J591" s="10"/>
    </row>
    <row r="592" spans="1:10" ht="18" x14ac:dyDescent="0.3">
      <c r="A592" s="339"/>
      <c r="B592" s="341"/>
      <c r="C592" s="363"/>
      <c r="D592" s="364"/>
      <c r="E592" s="11" t="s">
        <v>17</v>
      </c>
      <c r="F592" s="77">
        <v>0</v>
      </c>
      <c r="G592" s="77">
        <v>0</v>
      </c>
      <c r="H592" s="221"/>
      <c r="I592" s="221"/>
      <c r="J592" s="10"/>
    </row>
    <row r="593" spans="1:10" ht="18" x14ac:dyDescent="0.3">
      <c r="A593" s="339"/>
      <c r="B593" s="341"/>
      <c r="C593" s="363"/>
      <c r="D593" s="364"/>
      <c r="E593" s="8" t="s">
        <v>15</v>
      </c>
      <c r="F593" s="77">
        <v>0</v>
      </c>
      <c r="G593" s="77">
        <v>0</v>
      </c>
      <c r="H593" s="221"/>
      <c r="I593" s="221"/>
      <c r="J593" s="10"/>
    </row>
    <row r="594" spans="1:10" ht="27.6" x14ac:dyDescent="0.3">
      <c r="A594" s="339"/>
      <c r="B594" s="341"/>
      <c r="C594" s="363"/>
      <c r="D594" s="364"/>
      <c r="E594" s="11" t="s">
        <v>18</v>
      </c>
      <c r="F594" s="77">
        <v>0</v>
      </c>
      <c r="G594" s="77">
        <v>0</v>
      </c>
      <c r="H594" s="221"/>
      <c r="I594" s="221"/>
      <c r="J594" s="10"/>
    </row>
    <row r="595" spans="1:10" ht="18" x14ac:dyDescent="0.3">
      <c r="A595" s="339"/>
      <c r="B595" s="341"/>
      <c r="C595" s="363"/>
      <c r="D595" s="364"/>
      <c r="E595" s="8" t="s">
        <v>15</v>
      </c>
      <c r="F595" s="77">
        <v>0</v>
      </c>
      <c r="G595" s="77">
        <v>0</v>
      </c>
      <c r="H595" s="221"/>
      <c r="I595" s="221"/>
      <c r="J595" s="10"/>
    </row>
    <row r="596" spans="1:10" ht="18" x14ac:dyDescent="0.3">
      <c r="A596" s="339"/>
      <c r="B596" s="341"/>
      <c r="C596" s="363"/>
      <c r="D596" s="364"/>
      <c r="E596" s="11" t="s">
        <v>19</v>
      </c>
      <c r="F596" s="77">
        <v>0</v>
      </c>
      <c r="G596" s="77">
        <f>1000/1000</f>
        <v>1</v>
      </c>
      <c r="H596" s="221"/>
      <c r="I596" s="221"/>
      <c r="J596" s="10"/>
    </row>
    <row r="597" spans="1:10" ht="18" x14ac:dyDescent="0.3">
      <c r="A597" s="339"/>
      <c r="B597" s="341"/>
      <c r="C597" s="363"/>
      <c r="D597" s="364"/>
      <c r="E597" s="8" t="s">
        <v>15</v>
      </c>
      <c r="F597" s="77">
        <v>0</v>
      </c>
      <c r="G597" s="77">
        <f>1000/1000</f>
        <v>1</v>
      </c>
      <c r="H597" s="221"/>
      <c r="I597" s="221"/>
      <c r="J597" s="10"/>
    </row>
    <row r="598" spans="1:10" ht="18" x14ac:dyDescent="0.3">
      <c r="A598" s="339"/>
      <c r="B598" s="341"/>
      <c r="C598" s="363"/>
      <c r="D598" s="364"/>
      <c r="E598" s="11" t="s">
        <v>20</v>
      </c>
      <c r="F598" s="77">
        <f>F588+F590+F592+F594+F596</f>
        <v>0</v>
      </c>
      <c r="G598" s="77">
        <f>G588+G590+G592+G594+G596</f>
        <v>24.8719</v>
      </c>
      <c r="H598" s="221"/>
      <c r="I598" s="221"/>
      <c r="J598" s="10"/>
    </row>
    <row r="599" spans="1:10" ht="204.75" customHeight="1" x14ac:dyDescent="0.3">
      <c r="A599" s="339"/>
      <c r="B599" s="341"/>
      <c r="C599" s="363"/>
      <c r="D599" s="364"/>
      <c r="E599" s="8" t="s">
        <v>15</v>
      </c>
      <c r="F599" s="77">
        <f>F589+F591+F593+F595+F597</f>
        <v>0</v>
      </c>
      <c r="G599" s="77">
        <f>G589+G591+G593+G595+G597</f>
        <v>23.471900000000002</v>
      </c>
      <c r="H599" s="221"/>
      <c r="I599" s="221"/>
      <c r="J599" s="10"/>
    </row>
    <row r="600" spans="1:10" ht="18.75" customHeight="1" x14ac:dyDescent="0.3">
      <c r="A600" s="339"/>
      <c r="B600" s="341"/>
      <c r="C600" s="365" t="s">
        <v>103</v>
      </c>
      <c r="D600" s="361"/>
      <c r="E600" s="11" t="s">
        <v>14</v>
      </c>
      <c r="F600" s="77">
        <v>0</v>
      </c>
      <c r="G600" s="77">
        <f>70000/1000</f>
        <v>70</v>
      </c>
      <c r="H600" s="221"/>
      <c r="I600" s="221"/>
      <c r="J600" s="10"/>
    </row>
    <row r="601" spans="1:10" ht="18" x14ac:dyDescent="0.3">
      <c r="A601" s="339"/>
      <c r="B601" s="341"/>
      <c r="C601" s="365"/>
      <c r="D601" s="361"/>
      <c r="E601" s="8" t="s">
        <v>15</v>
      </c>
      <c r="F601" s="77">
        <v>0</v>
      </c>
      <c r="G601" s="96">
        <f>70000/1000</f>
        <v>70</v>
      </c>
      <c r="H601" s="226"/>
      <c r="I601" s="226"/>
      <c r="J601" s="10"/>
    </row>
    <row r="602" spans="1:10" ht="18" x14ac:dyDescent="0.3">
      <c r="A602" s="339"/>
      <c r="B602" s="341"/>
      <c r="C602" s="365"/>
      <c r="D602" s="361"/>
      <c r="E602" s="11" t="s">
        <v>16</v>
      </c>
      <c r="F602" s="77">
        <v>0</v>
      </c>
      <c r="G602" s="77">
        <f>73410.6/1000</f>
        <v>73.410600000000002</v>
      </c>
      <c r="H602" s="221"/>
      <c r="I602" s="221"/>
      <c r="J602" s="10"/>
    </row>
    <row r="603" spans="1:10" ht="18" x14ac:dyDescent="0.3">
      <c r="A603" s="339"/>
      <c r="B603" s="341"/>
      <c r="C603" s="365"/>
      <c r="D603" s="361"/>
      <c r="E603" s="8" t="s">
        <v>15</v>
      </c>
      <c r="F603" s="77">
        <v>0</v>
      </c>
      <c r="G603" s="77">
        <f>29113.3/1000</f>
        <v>29.113299999999999</v>
      </c>
      <c r="H603" s="221"/>
      <c r="I603" s="221"/>
      <c r="J603" s="10"/>
    </row>
    <row r="604" spans="1:10" ht="18" x14ac:dyDescent="0.3">
      <c r="A604" s="339"/>
      <c r="B604" s="341"/>
      <c r="C604" s="365"/>
      <c r="D604" s="361"/>
      <c r="E604" s="11" t="s">
        <v>17</v>
      </c>
      <c r="F604" s="77">
        <v>0</v>
      </c>
      <c r="G604" s="77">
        <v>0</v>
      </c>
      <c r="H604" s="221"/>
      <c r="I604" s="221"/>
      <c r="J604" s="10"/>
    </row>
    <row r="605" spans="1:10" ht="18" x14ac:dyDescent="0.3">
      <c r="A605" s="339"/>
      <c r="B605" s="341"/>
      <c r="C605" s="365"/>
      <c r="D605" s="361"/>
      <c r="E605" s="8" t="s">
        <v>15</v>
      </c>
      <c r="F605" s="77">
        <v>0</v>
      </c>
      <c r="G605" s="77">
        <v>0</v>
      </c>
      <c r="H605" s="221"/>
      <c r="I605" s="221"/>
      <c r="J605" s="10"/>
    </row>
    <row r="606" spans="1:10" ht="27.6" x14ac:dyDescent="0.3">
      <c r="A606" s="339"/>
      <c r="B606" s="341"/>
      <c r="C606" s="365"/>
      <c r="D606" s="361"/>
      <c r="E606" s="11" t="s">
        <v>18</v>
      </c>
      <c r="F606" s="77">
        <v>0</v>
      </c>
      <c r="G606" s="77">
        <v>0</v>
      </c>
      <c r="H606" s="221"/>
      <c r="I606" s="221"/>
      <c r="J606" s="10"/>
    </row>
    <row r="607" spans="1:10" ht="18" x14ac:dyDescent="0.3">
      <c r="A607" s="339"/>
      <c r="B607" s="341"/>
      <c r="C607" s="365"/>
      <c r="D607" s="361"/>
      <c r="E607" s="8" t="s">
        <v>15</v>
      </c>
      <c r="F607" s="77">
        <v>0</v>
      </c>
      <c r="G607" s="77">
        <v>0</v>
      </c>
      <c r="H607" s="221"/>
      <c r="I607" s="221"/>
      <c r="J607" s="10"/>
    </row>
    <row r="608" spans="1:10" ht="18" x14ac:dyDescent="0.3">
      <c r="A608" s="339"/>
      <c r="B608" s="341"/>
      <c r="C608" s="365"/>
      <c r="D608" s="361"/>
      <c r="E608" s="11" t="s">
        <v>19</v>
      </c>
      <c r="F608" s="77">
        <v>0</v>
      </c>
      <c r="G608" s="77">
        <f>24121.2/1000</f>
        <v>24.121200000000002</v>
      </c>
      <c r="H608" s="221"/>
      <c r="I608" s="221"/>
      <c r="J608" s="10"/>
    </row>
    <row r="609" spans="1:10" ht="18" x14ac:dyDescent="0.3">
      <c r="A609" s="339"/>
      <c r="B609" s="341"/>
      <c r="C609" s="365"/>
      <c r="D609" s="361"/>
      <c r="E609" s="8" t="s">
        <v>15</v>
      </c>
      <c r="F609" s="77">
        <v>0</v>
      </c>
      <c r="G609" s="77">
        <f>7576.7/1000</f>
        <v>7.5766999999999998</v>
      </c>
      <c r="H609" s="221"/>
      <c r="I609" s="221"/>
      <c r="J609" s="10"/>
    </row>
    <row r="610" spans="1:10" ht="18" x14ac:dyDescent="0.3">
      <c r="A610" s="339"/>
      <c r="B610" s="341"/>
      <c r="C610" s="365"/>
      <c r="D610" s="361"/>
      <c r="E610" s="11" t="s">
        <v>20</v>
      </c>
      <c r="F610" s="77">
        <f>F600+F602+F604+F606+F608</f>
        <v>0</v>
      </c>
      <c r="G610" s="77">
        <f>G600+G602+G604+G606+G608</f>
        <v>167.53179999999998</v>
      </c>
      <c r="H610" s="221"/>
      <c r="I610" s="221"/>
      <c r="J610" s="10"/>
    </row>
    <row r="611" spans="1:10" ht="18" x14ac:dyDescent="0.3">
      <c r="A611" s="339"/>
      <c r="B611" s="341"/>
      <c r="C611" s="365"/>
      <c r="D611" s="361"/>
      <c r="E611" s="12" t="s">
        <v>15</v>
      </c>
      <c r="F611" s="97">
        <f>F601+F603+F605+F607+F609</f>
        <v>0</v>
      </c>
      <c r="G611" s="97">
        <f>G601+G603+G605+G607+G609</f>
        <v>106.69</v>
      </c>
      <c r="H611" s="227"/>
      <c r="I611" s="227"/>
      <c r="J611" s="14"/>
    </row>
    <row r="612" spans="1:10" ht="18" x14ac:dyDescent="0.3">
      <c r="A612" s="339"/>
      <c r="B612" s="341"/>
      <c r="C612" s="15"/>
      <c r="D612" s="93"/>
      <c r="E612" s="5" t="s">
        <v>14</v>
      </c>
      <c r="F612" s="75">
        <f t="shared" ref="F612:G623" si="16">F588+F600</f>
        <v>0</v>
      </c>
      <c r="G612" s="75">
        <f t="shared" si="16"/>
        <v>90</v>
      </c>
      <c r="H612" s="220"/>
      <c r="I612" s="220"/>
      <c r="J612" s="7"/>
    </row>
    <row r="613" spans="1:10" ht="18" x14ac:dyDescent="0.3">
      <c r="A613" s="339"/>
      <c r="B613" s="341"/>
      <c r="C613" s="18"/>
      <c r="D613" s="94"/>
      <c r="E613" s="8" t="s">
        <v>15</v>
      </c>
      <c r="F613" s="77">
        <f t="shared" si="16"/>
        <v>0</v>
      </c>
      <c r="G613" s="96">
        <f t="shared" si="16"/>
        <v>90</v>
      </c>
      <c r="H613" s="226"/>
      <c r="I613" s="226"/>
      <c r="J613" s="10"/>
    </row>
    <row r="614" spans="1:10" ht="18" x14ac:dyDescent="0.3">
      <c r="A614" s="339"/>
      <c r="B614" s="341"/>
      <c r="C614" s="18"/>
      <c r="D614" s="94"/>
      <c r="E614" s="11" t="s">
        <v>16</v>
      </c>
      <c r="F614" s="77">
        <f t="shared" si="16"/>
        <v>0</v>
      </c>
      <c r="G614" s="77">
        <f t="shared" si="16"/>
        <v>77.282499999999999</v>
      </c>
      <c r="H614" s="221"/>
      <c r="I614" s="221"/>
      <c r="J614" s="10"/>
    </row>
    <row r="615" spans="1:10" ht="18" x14ac:dyDescent="0.3">
      <c r="A615" s="339"/>
      <c r="B615" s="341"/>
      <c r="C615" s="18"/>
      <c r="D615" s="94"/>
      <c r="E615" s="8" t="s">
        <v>15</v>
      </c>
      <c r="F615" s="77">
        <f t="shared" si="16"/>
        <v>0</v>
      </c>
      <c r="G615" s="77">
        <f t="shared" si="16"/>
        <v>31.5852</v>
      </c>
      <c r="H615" s="221"/>
      <c r="I615" s="221"/>
      <c r="J615" s="10"/>
    </row>
    <row r="616" spans="1:10" ht="18" x14ac:dyDescent="0.3">
      <c r="A616" s="339"/>
      <c r="B616" s="341"/>
      <c r="C616" s="18"/>
      <c r="D616" s="94"/>
      <c r="E616" s="11" t="s">
        <v>17</v>
      </c>
      <c r="F616" s="77">
        <f t="shared" si="16"/>
        <v>0</v>
      </c>
      <c r="G616" s="77">
        <f t="shared" si="16"/>
        <v>0</v>
      </c>
      <c r="H616" s="221"/>
      <c r="I616" s="221"/>
      <c r="J616" s="10"/>
    </row>
    <row r="617" spans="1:10" ht="18" x14ac:dyDescent="0.3">
      <c r="A617" s="339"/>
      <c r="B617" s="341"/>
      <c r="C617" s="18"/>
      <c r="D617" s="94"/>
      <c r="E617" s="8" t="s">
        <v>15</v>
      </c>
      <c r="F617" s="77">
        <f t="shared" si="16"/>
        <v>0</v>
      </c>
      <c r="G617" s="77">
        <f t="shared" si="16"/>
        <v>0</v>
      </c>
      <c r="H617" s="221"/>
      <c r="I617" s="221"/>
      <c r="J617" s="10"/>
    </row>
    <row r="618" spans="1:10" ht="27.6" x14ac:dyDescent="0.3">
      <c r="A618" s="339"/>
      <c r="B618" s="341"/>
      <c r="C618" s="18"/>
      <c r="D618" s="94"/>
      <c r="E618" s="11" t="s">
        <v>18</v>
      </c>
      <c r="F618" s="77">
        <f t="shared" si="16"/>
        <v>0</v>
      </c>
      <c r="G618" s="77">
        <f t="shared" si="16"/>
        <v>0</v>
      </c>
      <c r="H618" s="221"/>
      <c r="I618" s="221"/>
      <c r="J618" s="10"/>
    </row>
    <row r="619" spans="1:10" ht="18" x14ac:dyDescent="0.3">
      <c r="A619" s="339"/>
      <c r="B619" s="341"/>
      <c r="C619" s="18"/>
      <c r="D619" s="94"/>
      <c r="E619" s="8" t="s">
        <v>15</v>
      </c>
      <c r="F619" s="77">
        <f t="shared" si="16"/>
        <v>0</v>
      </c>
      <c r="G619" s="77">
        <f t="shared" si="16"/>
        <v>0</v>
      </c>
      <c r="H619" s="221"/>
      <c r="I619" s="221"/>
      <c r="J619" s="10"/>
    </row>
    <row r="620" spans="1:10" ht="18" x14ac:dyDescent="0.3">
      <c r="A620" s="339"/>
      <c r="B620" s="341"/>
      <c r="C620" s="18"/>
      <c r="D620" s="94"/>
      <c r="E620" s="11" t="s">
        <v>19</v>
      </c>
      <c r="F620" s="77">
        <f t="shared" si="16"/>
        <v>0</v>
      </c>
      <c r="G620" s="77">
        <f t="shared" si="16"/>
        <v>25.121200000000002</v>
      </c>
      <c r="H620" s="221"/>
      <c r="I620" s="221"/>
      <c r="J620" s="10"/>
    </row>
    <row r="621" spans="1:10" ht="18" x14ac:dyDescent="0.3">
      <c r="A621" s="339"/>
      <c r="B621" s="341"/>
      <c r="C621" s="18"/>
      <c r="D621" s="94"/>
      <c r="E621" s="8" t="s">
        <v>15</v>
      </c>
      <c r="F621" s="77">
        <f t="shared" si="16"/>
        <v>0</v>
      </c>
      <c r="G621" s="77">
        <f t="shared" si="16"/>
        <v>8.5766999999999989</v>
      </c>
      <c r="H621" s="221"/>
      <c r="I621" s="221"/>
      <c r="J621" s="10"/>
    </row>
    <row r="622" spans="1:10" ht="27.6" x14ac:dyDescent="0.3">
      <c r="A622" s="339"/>
      <c r="B622" s="341"/>
      <c r="C622" s="18"/>
      <c r="D622" s="94"/>
      <c r="E622" s="11" t="s">
        <v>21</v>
      </c>
      <c r="F622" s="77">
        <f t="shared" si="16"/>
        <v>0</v>
      </c>
      <c r="G622" s="77">
        <f t="shared" si="16"/>
        <v>192.40369999999999</v>
      </c>
      <c r="H622" s="221"/>
      <c r="I622" s="221"/>
      <c r="J622" s="10"/>
    </row>
    <row r="623" spans="1:10" ht="18" x14ac:dyDescent="0.3">
      <c r="A623" s="339"/>
      <c r="B623" s="341"/>
      <c r="C623" s="21"/>
      <c r="D623" s="98"/>
      <c r="E623" s="23" t="s">
        <v>15</v>
      </c>
      <c r="F623" s="80">
        <f t="shared" si="16"/>
        <v>0</v>
      </c>
      <c r="G623" s="80">
        <f t="shared" si="16"/>
        <v>130.1619</v>
      </c>
      <c r="H623" s="222"/>
      <c r="I623" s="222"/>
      <c r="J623" s="25"/>
    </row>
    <row r="624" spans="1:10" ht="18.75" customHeight="1" x14ac:dyDescent="0.3">
      <c r="A624" s="339" t="s">
        <v>104</v>
      </c>
      <c r="B624" s="333" t="s">
        <v>105</v>
      </c>
      <c r="C624" s="369" t="s">
        <v>106</v>
      </c>
      <c r="D624" s="342" t="s">
        <v>107</v>
      </c>
      <c r="E624" s="27" t="s">
        <v>14</v>
      </c>
      <c r="F624" s="99">
        <v>0</v>
      </c>
      <c r="G624" s="99">
        <f>441000/1000</f>
        <v>441</v>
      </c>
      <c r="H624" s="99"/>
      <c r="I624" s="99"/>
      <c r="J624" s="28"/>
    </row>
    <row r="625" spans="1:10" ht="18" x14ac:dyDescent="0.3">
      <c r="A625" s="339"/>
      <c r="B625" s="339"/>
      <c r="C625" s="369"/>
      <c r="D625" s="342"/>
      <c r="E625" s="8" t="s">
        <v>15</v>
      </c>
      <c r="F625" s="84">
        <v>0</v>
      </c>
      <c r="G625" s="84">
        <f>73500/1000</f>
        <v>73.5</v>
      </c>
      <c r="H625" s="84"/>
      <c r="I625" s="84"/>
      <c r="J625" s="29"/>
    </row>
    <row r="626" spans="1:10" ht="18" x14ac:dyDescent="0.3">
      <c r="A626" s="339"/>
      <c r="B626" s="339"/>
      <c r="C626" s="369"/>
      <c r="D626" s="342"/>
      <c r="E626" s="11" t="s">
        <v>16</v>
      </c>
      <c r="F626" s="84">
        <v>0</v>
      </c>
      <c r="G626" s="84">
        <f>255000/1000</f>
        <v>255</v>
      </c>
      <c r="H626" s="84"/>
      <c r="I626" s="84"/>
      <c r="J626" s="29"/>
    </row>
    <row r="627" spans="1:10" ht="18" x14ac:dyDescent="0.3">
      <c r="A627" s="339"/>
      <c r="B627" s="339"/>
      <c r="C627" s="369"/>
      <c r="D627" s="342"/>
      <c r="E627" s="8" t="s">
        <v>15</v>
      </c>
      <c r="F627" s="84">
        <v>0</v>
      </c>
      <c r="G627" s="84">
        <f>15000/1000</f>
        <v>15</v>
      </c>
      <c r="H627" s="84"/>
      <c r="I627" s="84"/>
      <c r="J627" s="29"/>
    </row>
    <row r="628" spans="1:10" ht="18" x14ac:dyDescent="0.3">
      <c r="A628" s="339"/>
      <c r="B628" s="339"/>
      <c r="C628" s="369"/>
      <c r="D628" s="342"/>
      <c r="E628" s="11" t="s">
        <v>17</v>
      </c>
      <c r="F628" s="84">
        <v>0</v>
      </c>
      <c r="G628" s="84">
        <v>0</v>
      </c>
      <c r="H628" s="84"/>
      <c r="I628" s="84"/>
      <c r="J628" s="29"/>
    </row>
    <row r="629" spans="1:10" ht="18" x14ac:dyDescent="0.3">
      <c r="A629" s="339"/>
      <c r="B629" s="339"/>
      <c r="C629" s="369"/>
      <c r="D629" s="342"/>
      <c r="E629" s="8" t="s">
        <v>15</v>
      </c>
      <c r="F629" s="84">
        <v>0</v>
      </c>
      <c r="G629" s="84">
        <v>0</v>
      </c>
      <c r="H629" s="84"/>
      <c r="I629" s="84"/>
      <c r="J629" s="29"/>
    </row>
    <row r="630" spans="1:10" ht="27.6" x14ac:dyDescent="0.3">
      <c r="A630" s="339"/>
      <c r="B630" s="339"/>
      <c r="C630" s="369"/>
      <c r="D630" s="342"/>
      <c r="E630" s="11" t="s">
        <v>18</v>
      </c>
      <c r="F630" s="84">
        <v>0</v>
      </c>
      <c r="G630" s="84">
        <v>0</v>
      </c>
      <c r="H630" s="84"/>
      <c r="I630" s="84"/>
      <c r="J630" s="29"/>
    </row>
    <row r="631" spans="1:10" ht="18" x14ac:dyDescent="0.3">
      <c r="A631" s="339"/>
      <c r="B631" s="339"/>
      <c r="C631" s="369"/>
      <c r="D631" s="342"/>
      <c r="E631" s="8" t="s">
        <v>15</v>
      </c>
      <c r="F631" s="84">
        <v>0</v>
      </c>
      <c r="G631" s="84">
        <v>0</v>
      </c>
      <c r="H631" s="84"/>
      <c r="I631" s="84"/>
      <c r="J631" s="29"/>
    </row>
    <row r="632" spans="1:10" ht="18" x14ac:dyDescent="0.3">
      <c r="A632" s="339"/>
      <c r="B632" s="339"/>
      <c r="C632" s="369"/>
      <c r="D632" s="342"/>
      <c r="E632" s="11" t="s">
        <v>19</v>
      </c>
      <c r="F632" s="84">
        <v>0</v>
      </c>
      <c r="G632" s="84">
        <v>0</v>
      </c>
      <c r="H632" s="84"/>
      <c r="I632" s="84"/>
      <c r="J632" s="29"/>
    </row>
    <row r="633" spans="1:10" ht="18" x14ac:dyDescent="0.3">
      <c r="A633" s="339"/>
      <c r="B633" s="339"/>
      <c r="C633" s="369"/>
      <c r="D633" s="342"/>
      <c r="E633" s="8" t="s">
        <v>15</v>
      </c>
      <c r="F633" s="84">
        <v>0</v>
      </c>
      <c r="G633" s="84">
        <v>0</v>
      </c>
      <c r="H633" s="84"/>
      <c r="I633" s="84"/>
      <c r="J633" s="29"/>
    </row>
    <row r="634" spans="1:10" ht="18" x14ac:dyDescent="0.3">
      <c r="A634" s="339"/>
      <c r="B634" s="339"/>
      <c r="C634" s="369"/>
      <c r="D634" s="342"/>
      <c r="E634" s="11" t="s">
        <v>20</v>
      </c>
      <c r="F634" s="84">
        <f>F624+F626+F628+F630+F632</f>
        <v>0</v>
      </c>
      <c r="G634" s="84">
        <f>G624+G626+G628+G630+G632</f>
        <v>696</v>
      </c>
      <c r="H634" s="84"/>
      <c r="I634" s="84"/>
      <c r="J634" s="29"/>
    </row>
    <row r="635" spans="1:10" ht="18" x14ac:dyDescent="0.3">
      <c r="A635" s="339"/>
      <c r="B635" s="339"/>
      <c r="C635" s="369"/>
      <c r="D635" s="342"/>
      <c r="E635" s="8" t="s">
        <v>15</v>
      </c>
      <c r="F635" s="84">
        <f>F625+F627+F629+F631+F633</f>
        <v>0</v>
      </c>
      <c r="G635" s="84">
        <f>G625+G627+G629+G631+G633</f>
        <v>88.5</v>
      </c>
      <c r="H635" s="84"/>
      <c r="I635" s="84"/>
      <c r="J635" s="29"/>
    </row>
    <row r="636" spans="1:10" ht="18.75" customHeight="1" x14ac:dyDescent="0.3">
      <c r="A636" s="339"/>
      <c r="B636" s="339"/>
      <c r="C636" s="349" t="s">
        <v>106</v>
      </c>
      <c r="D636" s="361" t="s">
        <v>108</v>
      </c>
      <c r="E636" s="11" t="s">
        <v>14</v>
      </c>
      <c r="F636" s="84">
        <v>0</v>
      </c>
      <c r="G636" s="84">
        <v>0</v>
      </c>
      <c r="H636" s="84"/>
      <c r="I636" s="84"/>
      <c r="J636" s="29"/>
    </row>
    <row r="637" spans="1:10" ht="18" x14ac:dyDescent="0.3">
      <c r="A637" s="339"/>
      <c r="B637" s="339"/>
      <c r="C637" s="349"/>
      <c r="D637" s="361"/>
      <c r="E637" s="8" t="s">
        <v>15</v>
      </c>
      <c r="F637" s="84">
        <v>0</v>
      </c>
      <c r="G637" s="84">
        <v>0</v>
      </c>
      <c r="H637" s="84"/>
      <c r="I637" s="84"/>
      <c r="J637" s="29"/>
    </row>
    <row r="638" spans="1:10" ht="18" x14ac:dyDescent="0.3">
      <c r="A638" s="339"/>
      <c r="B638" s="339"/>
      <c r="C638" s="349"/>
      <c r="D638" s="361"/>
      <c r="E638" s="11" t="s">
        <v>16</v>
      </c>
      <c r="F638" s="84">
        <v>0</v>
      </c>
      <c r="G638" s="84">
        <v>0</v>
      </c>
      <c r="H638" s="84"/>
      <c r="I638" s="84"/>
      <c r="J638" s="29"/>
    </row>
    <row r="639" spans="1:10" ht="18" x14ac:dyDescent="0.3">
      <c r="A639" s="339"/>
      <c r="B639" s="339"/>
      <c r="C639" s="349"/>
      <c r="D639" s="361"/>
      <c r="E639" s="8" t="s">
        <v>15</v>
      </c>
      <c r="F639" s="84">
        <v>0</v>
      </c>
      <c r="G639" s="84">
        <v>0</v>
      </c>
      <c r="H639" s="84"/>
      <c r="I639" s="84"/>
      <c r="J639" s="29"/>
    </row>
    <row r="640" spans="1:10" ht="18" x14ac:dyDescent="0.3">
      <c r="A640" s="339"/>
      <c r="B640" s="339"/>
      <c r="C640" s="349"/>
      <c r="D640" s="361"/>
      <c r="E640" s="11" t="s">
        <v>17</v>
      </c>
      <c r="F640" s="84">
        <v>0</v>
      </c>
      <c r="G640" s="84">
        <v>0</v>
      </c>
      <c r="H640" s="84"/>
      <c r="I640" s="84"/>
      <c r="J640" s="29"/>
    </row>
    <row r="641" spans="1:10" ht="18" x14ac:dyDescent="0.3">
      <c r="A641" s="339"/>
      <c r="B641" s="339"/>
      <c r="C641" s="349"/>
      <c r="D641" s="361"/>
      <c r="E641" s="8" t="s">
        <v>15</v>
      </c>
      <c r="F641" s="84">
        <v>0</v>
      </c>
      <c r="G641" s="84">
        <v>0</v>
      </c>
      <c r="H641" s="84"/>
      <c r="I641" s="84"/>
      <c r="J641" s="29"/>
    </row>
    <row r="642" spans="1:10" ht="27.6" x14ac:dyDescent="0.3">
      <c r="A642" s="339"/>
      <c r="B642" s="339"/>
      <c r="C642" s="349"/>
      <c r="D642" s="361"/>
      <c r="E642" s="11" t="s">
        <v>18</v>
      </c>
      <c r="F642" s="84">
        <v>0</v>
      </c>
      <c r="G642" s="84">
        <v>0</v>
      </c>
      <c r="H642" s="84"/>
      <c r="I642" s="84"/>
      <c r="J642" s="29"/>
    </row>
    <row r="643" spans="1:10" ht="18" x14ac:dyDescent="0.3">
      <c r="A643" s="339"/>
      <c r="B643" s="339"/>
      <c r="C643" s="349"/>
      <c r="D643" s="361"/>
      <c r="E643" s="8" t="s">
        <v>15</v>
      </c>
      <c r="F643" s="84">
        <v>0</v>
      </c>
      <c r="G643" s="84">
        <f>147000/1000</f>
        <v>147</v>
      </c>
      <c r="H643" s="84"/>
      <c r="I643" s="84"/>
      <c r="J643" s="29"/>
    </row>
    <row r="644" spans="1:10" ht="18" x14ac:dyDescent="0.3">
      <c r="A644" s="339"/>
      <c r="B644" s="339"/>
      <c r="C644" s="349"/>
      <c r="D644" s="361"/>
      <c r="E644" s="11" t="s">
        <v>19</v>
      </c>
      <c r="F644" s="84">
        <v>0</v>
      </c>
      <c r="G644" s="84">
        <v>0</v>
      </c>
      <c r="H644" s="84"/>
      <c r="I644" s="84"/>
      <c r="J644" s="29"/>
    </row>
    <row r="645" spans="1:10" ht="18" x14ac:dyDescent="0.3">
      <c r="A645" s="339"/>
      <c r="B645" s="339"/>
      <c r="C645" s="349"/>
      <c r="D645" s="361"/>
      <c r="E645" s="8" t="s">
        <v>15</v>
      </c>
      <c r="F645" s="84">
        <v>0</v>
      </c>
      <c r="G645" s="84">
        <f>3000/1000</f>
        <v>3</v>
      </c>
      <c r="H645" s="84"/>
      <c r="I645" s="84"/>
      <c r="J645" s="29"/>
    </row>
    <row r="646" spans="1:10" ht="18" x14ac:dyDescent="0.3">
      <c r="A646" s="339"/>
      <c r="B646" s="339"/>
      <c r="C646" s="349"/>
      <c r="D646" s="361"/>
      <c r="E646" s="11" t="s">
        <v>20</v>
      </c>
      <c r="F646" s="84">
        <f>F636+F638+F640+F642+F644</f>
        <v>0</v>
      </c>
      <c r="G646" s="84">
        <f>G636+G638+G640+G642+G644</f>
        <v>0</v>
      </c>
      <c r="H646" s="84"/>
      <c r="I646" s="84"/>
      <c r="J646" s="29"/>
    </row>
    <row r="647" spans="1:10" ht="18" x14ac:dyDescent="0.3">
      <c r="A647" s="339"/>
      <c r="B647" s="339"/>
      <c r="C647" s="349"/>
      <c r="D647" s="361"/>
      <c r="E647" s="12" t="s">
        <v>15</v>
      </c>
      <c r="F647" s="85">
        <f>F637+F639+F641+F643+F645</f>
        <v>0</v>
      </c>
      <c r="G647" s="85">
        <f>G637+G639+G641+G643+G645</f>
        <v>150</v>
      </c>
      <c r="H647" s="85"/>
      <c r="I647" s="85"/>
      <c r="J647" s="31"/>
    </row>
    <row r="648" spans="1:10" ht="18" x14ac:dyDescent="0.3">
      <c r="A648" s="339"/>
      <c r="B648" s="339"/>
      <c r="C648" s="15"/>
      <c r="D648" s="93"/>
      <c r="E648" s="5" t="s">
        <v>14</v>
      </c>
      <c r="F648" s="100">
        <f t="shared" ref="F648:G659" si="17">F624+F636</f>
        <v>0</v>
      </c>
      <c r="G648" s="100">
        <f t="shared" si="17"/>
        <v>441</v>
      </c>
      <c r="H648" s="228"/>
      <c r="I648" s="228"/>
      <c r="J648" s="7"/>
    </row>
    <row r="649" spans="1:10" ht="18" x14ac:dyDescent="0.3">
      <c r="A649" s="339"/>
      <c r="B649" s="339"/>
      <c r="C649" s="18"/>
      <c r="D649" s="94"/>
      <c r="E649" s="8" t="s">
        <v>15</v>
      </c>
      <c r="F649" s="84">
        <f t="shared" si="17"/>
        <v>0</v>
      </c>
      <c r="G649" s="84">
        <f t="shared" si="17"/>
        <v>73.5</v>
      </c>
      <c r="H649" s="229"/>
      <c r="I649" s="229"/>
      <c r="J649" s="10"/>
    </row>
    <row r="650" spans="1:10" ht="18" x14ac:dyDescent="0.3">
      <c r="A650" s="339"/>
      <c r="B650" s="339"/>
      <c r="C650" s="18"/>
      <c r="D650" s="94"/>
      <c r="E650" s="11" t="s">
        <v>16</v>
      </c>
      <c r="F650" s="84">
        <f t="shared" si="17"/>
        <v>0</v>
      </c>
      <c r="G650" s="84">
        <f t="shared" si="17"/>
        <v>255</v>
      </c>
      <c r="H650" s="229"/>
      <c r="I650" s="229"/>
      <c r="J650" s="10"/>
    </row>
    <row r="651" spans="1:10" ht="18" x14ac:dyDescent="0.3">
      <c r="A651" s="339"/>
      <c r="B651" s="339"/>
      <c r="C651" s="18"/>
      <c r="D651" s="94"/>
      <c r="E651" s="8" t="s">
        <v>15</v>
      </c>
      <c r="F651" s="84">
        <f t="shared" si="17"/>
        <v>0</v>
      </c>
      <c r="G651" s="84">
        <f t="shared" si="17"/>
        <v>15</v>
      </c>
      <c r="H651" s="229"/>
      <c r="I651" s="229"/>
      <c r="J651" s="10"/>
    </row>
    <row r="652" spans="1:10" ht="18" x14ac:dyDescent="0.3">
      <c r="A652" s="339"/>
      <c r="B652" s="339"/>
      <c r="C652" s="18"/>
      <c r="D652" s="94"/>
      <c r="E652" s="11" t="s">
        <v>17</v>
      </c>
      <c r="F652" s="84">
        <f t="shared" si="17"/>
        <v>0</v>
      </c>
      <c r="G652" s="84">
        <f t="shared" si="17"/>
        <v>0</v>
      </c>
      <c r="H652" s="229"/>
      <c r="I652" s="229"/>
      <c r="J652" s="10"/>
    </row>
    <row r="653" spans="1:10" ht="18" x14ac:dyDescent="0.3">
      <c r="A653" s="339"/>
      <c r="B653" s="339"/>
      <c r="C653" s="18"/>
      <c r="D653" s="94"/>
      <c r="E653" s="8" t="s">
        <v>15</v>
      </c>
      <c r="F653" s="84">
        <f t="shared" si="17"/>
        <v>0</v>
      </c>
      <c r="G653" s="84">
        <f t="shared" si="17"/>
        <v>0</v>
      </c>
      <c r="H653" s="229"/>
      <c r="I653" s="229"/>
      <c r="J653" s="10"/>
    </row>
    <row r="654" spans="1:10" ht="27.6" x14ac:dyDescent="0.3">
      <c r="A654" s="339"/>
      <c r="B654" s="339"/>
      <c r="C654" s="18"/>
      <c r="D654" s="94"/>
      <c r="E654" s="11" t="s">
        <v>18</v>
      </c>
      <c r="F654" s="84">
        <f t="shared" si="17"/>
        <v>0</v>
      </c>
      <c r="G654" s="84">
        <f t="shared" si="17"/>
        <v>0</v>
      </c>
      <c r="H654" s="229"/>
      <c r="I654" s="229"/>
      <c r="J654" s="10"/>
    </row>
    <row r="655" spans="1:10" ht="18" x14ac:dyDescent="0.3">
      <c r="A655" s="339"/>
      <c r="B655" s="339"/>
      <c r="C655" s="18"/>
      <c r="D655" s="94"/>
      <c r="E655" s="8" t="s">
        <v>15</v>
      </c>
      <c r="F655" s="84">
        <f t="shared" si="17"/>
        <v>0</v>
      </c>
      <c r="G655" s="84">
        <f t="shared" si="17"/>
        <v>147</v>
      </c>
      <c r="H655" s="229"/>
      <c r="I655" s="229"/>
      <c r="J655" s="10"/>
    </row>
    <row r="656" spans="1:10" ht="18" x14ac:dyDescent="0.3">
      <c r="A656" s="339"/>
      <c r="B656" s="339"/>
      <c r="C656" s="18"/>
      <c r="D656" s="94"/>
      <c r="E656" s="11" t="s">
        <v>19</v>
      </c>
      <c r="F656" s="84">
        <f t="shared" si="17"/>
        <v>0</v>
      </c>
      <c r="G656" s="84">
        <f t="shared" si="17"/>
        <v>0</v>
      </c>
      <c r="H656" s="229"/>
      <c r="I656" s="229"/>
      <c r="J656" s="10"/>
    </row>
    <row r="657" spans="1:10" ht="18" x14ac:dyDescent="0.3">
      <c r="A657" s="339"/>
      <c r="B657" s="339"/>
      <c r="C657" s="18"/>
      <c r="D657" s="94"/>
      <c r="E657" s="8" t="s">
        <v>15</v>
      </c>
      <c r="F657" s="84">
        <f t="shared" si="17"/>
        <v>0</v>
      </c>
      <c r="G657" s="84">
        <f t="shared" si="17"/>
        <v>3</v>
      </c>
      <c r="H657" s="229"/>
      <c r="I657" s="229"/>
      <c r="J657" s="10"/>
    </row>
    <row r="658" spans="1:10" ht="27.6" x14ac:dyDescent="0.3">
      <c r="A658" s="339"/>
      <c r="B658" s="339"/>
      <c r="C658" s="18"/>
      <c r="D658" s="94"/>
      <c r="E658" s="11" t="s">
        <v>21</v>
      </c>
      <c r="F658" s="84">
        <f t="shared" si="17"/>
        <v>0</v>
      </c>
      <c r="G658" s="84">
        <f t="shared" si="17"/>
        <v>696</v>
      </c>
      <c r="H658" s="229"/>
      <c r="I658" s="229"/>
      <c r="J658" s="10"/>
    </row>
    <row r="659" spans="1:10" ht="18" x14ac:dyDescent="0.3">
      <c r="A659" s="339"/>
      <c r="B659" s="339"/>
      <c r="C659" s="21"/>
      <c r="D659" s="98"/>
      <c r="E659" s="23" t="s">
        <v>15</v>
      </c>
      <c r="F659" s="101">
        <f t="shared" si="17"/>
        <v>0</v>
      </c>
      <c r="G659" s="101">
        <f t="shared" si="17"/>
        <v>238.5</v>
      </c>
      <c r="H659" s="230"/>
      <c r="I659" s="230"/>
      <c r="J659" s="25"/>
    </row>
    <row r="660" spans="1:10" x14ac:dyDescent="0.3">
      <c r="A660" s="87"/>
      <c r="B660" s="87"/>
      <c r="C660" s="15"/>
      <c r="D660" s="93"/>
      <c r="E660" s="5" t="s">
        <v>14</v>
      </c>
      <c r="F660" s="102">
        <f t="shared" ref="F660:G671" si="18">F576+F612+F648</f>
        <v>394.64570000000003</v>
      </c>
      <c r="G660" s="102">
        <f t="shared" si="18"/>
        <v>3411</v>
      </c>
      <c r="H660" s="231"/>
      <c r="I660" s="231"/>
      <c r="J660" s="7"/>
    </row>
    <row r="661" spans="1:10" x14ac:dyDescent="0.3">
      <c r="A661" s="52"/>
      <c r="B661" s="52"/>
      <c r="C661" s="18"/>
      <c r="D661" s="94"/>
      <c r="E661" s="8" t="s">
        <v>15</v>
      </c>
      <c r="F661" s="103">
        <f t="shared" si="18"/>
        <v>275.58850000000001</v>
      </c>
      <c r="G661" s="103">
        <f t="shared" si="18"/>
        <v>163.5</v>
      </c>
      <c r="H661" s="232"/>
      <c r="I661" s="232"/>
      <c r="J661" s="10"/>
    </row>
    <row r="662" spans="1:10" x14ac:dyDescent="0.3">
      <c r="A662" s="52"/>
      <c r="B662" s="52"/>
      <c r="C662" s="18"/>
      <c r="D662" s="94"/>
      <c r="E662" s="11" t="s">
        <v>16</v>
      </c>
      <c r="F662" s="103">
        <f t="shared" si="18"/>
        <v>1240.8156000000001</v>
      </c>
      <c r="G662" s="103">
        <f t="shared" si="18"/>
        <v>332.28250000000003</v>
      </c>
      <c r="H662" s="232"/>
      <c r="I662" s="232"/>
      <c r="J662" s="10"/>
    </row>
    <row r="663" spans="1:10" x14ac:dyDescent="0.3">
      <c r="A663" s="52"/>
      <c r="B663" s="52"/>
      <c r="C663" s="18"/>
      <c r="D663" s="94"/>
      <c r="E663" s="8" t="s">
        <v>15</v>
      </c>
      <c r="F663" s="103">
        <f t="shared" si="18"/>
        <v>120.40780000000001</v>
      </c>
      <c r="G663" s="103">
        <f t="shared" si="18"/>
        <v>46.5852</v>
      </c>
      <c r="H663" s="232"/>
      <c r="I663" s="232"/>
      <c r="J663" s="10"/>
    </row>
    <row r="664" spans="1:10" x14ac:dyDescent="0.3">
      <c r="A664" s="52"/>
      <c r="B664" s="52"/>
      <c r="C664" s="18"/>
      <c r="D664" s="94"/>
      <c r="E664" s="11" t="s">
        <v>17</v>
      </c>
      <c r="F664" s="20">
        <f t="shared" si="18"/>
        <v>500</v>
      </c>
      <c r="G664" s="104">
        <f t="shared" si="18"/>
        <v>0</v>
      </c>
      <c r="H664" s="233"/>
      <c r="I664" s="233"/>
      <c r="J664" s="10"/>
    </row>
    <row r="665" spans="1:10" x14ac:dyDescent="0.3">
      <c r="A665" s="52"/>
      <c r="B665" s="52"/>
      <c r="C665" s="18"/>
      <c r="D665" s="94"/>
      <c r="E665" s="8" t="s">
        <v>15</v>
      </c>
      <c r="F665" s="20">
        <f t="shared" si="18"/>
        <v>250</v>
      </c>
      <c r="G665" s="104">
        <f t="shared" si="18"/>
        <v>0</v>
      </c>
      <c r="H665" s="233"/>
      <c r="I665" s="233"/>
      <c r="J665" s="10"/>
    </row>
    <row r="666" spans="1:10" ht="27.6" x14ac:dyDescent="0.3">
      <c r="A666" s="52"/>
      <c r="B666" s="52"/>
      <c r="C666" s="18"/>
      <c r="D666" s="94"/>
      <c r="E666" s="11" t="s">
        <v>18</v>
      </c>
      <c r="F666" s="20">
        <f t="shared" si="18"/>
        <v>0</v>
      </c>
      <c r="G666" s="104">
        <f t="shared" si="18"/>
        <v>0</v>
      </c>
      <c r="H666" s="233"/>
      <c r="I666" s="233"/>
      <c r="J666" s="10"/>
    </row>
    <row r="667" spans="1:10" x14ac:dyDescent="0.3">
      <c r="A667" s="52"/>
      <c r="B667" s="52"/>
      <c r="C667" s="18"/>
      <c r="D667" s="94"/>
      <c r="E667" s="8" t="s">
        <v>15</v>
      </c>
      <c r="F667" s="20">
        <f t="shared" si="18"/>
        <v>0</v>
      </c>
      <c r="G667" s="104">
        <f t="shared" si="18"/>
        <v>147</v>
      </c>
      <c r="H667" s="233"/>
      <c r="I667" s="233"/>
      <c r="J667" s="10"/>
    </row>
    <row r="668" spans="1:10" x14ac:dyDescent="0.3">
      <c r="A668" s="52"/>
      <c r="B668" s="52"/>
      <c r="C668" s="18"/>
      <c r="D668" s="94"/>
      <c r="E668" s="11" t="s">
        <v>19</v>
      </c>
      <c r="F668" s="20">
        <f t="shared" si="18"/>
        <v>0</v>
      </c>
      <c r="G668" s="104">
        <f t="shared" si="18"/>
        <v>25.121200000000002</v>
      </c>
      <c r="H668" s="233"/>
      <c r="I668" s="233"/>
      <c r="J668" s="10"/>
    </row>
    <row r="669" spans="1:10" x14ac:dyDescent="0.3">
      <c r="A669" s="52"/>
      <c r="B669" s="52"/>
      <c r="C669" s="18"/>
      <c r="D669" s="94"/>
      <c r="E669" s="8" t="s">
        <v>15</v>
      </c>
      <c r="F669" s="20">
        <f t="shared" si="18"/>
        <v>0</v>
      </c>
      <c r="G669" s="104">
        <f t="shared" si="18"/>
        <v>11.576699999999999</v>
      </c>
      <c r="H669" s="233"/>
      <c r="I669" s="233"/>
      <c r="J669" s="10"/>
    </row>
    <row r="670" spans="1:10" ht="27.6" x14ac:dyDescent="0.3">
      <c r="A670" s="52"/>
      <c r="B670" s="52"/>
      <c r="C670" s="18"/>
      <c r="D670" s="94"/>
      <c r="E670" s="11" t="s">
        <v>48</v>
      </c>
      <c r="F670" s="20">
        <f t="shared" si="18"/>
        <v>2135.4612999999999</v>
      </c>
      <c r="G670" s="104">
        <f t="shared" si="18"/>
        <v>3768.4036999999998</v>
      </c>
      <c r="H670" s="233"/>
      <c r="I670" s="233"/>
      <c r="J670" s="10"/>
    </row>
    <row r="671" spans="1:10" x14ac:dyDescent="0.3">
      <c r="A671" s="92"/>
      <c r="B671" s="92"/>
      <c r="C671" s="21"/>
      <c r="D671" s="98"/>
      <c r="E671" s="23" t="s">
        <v>15</v>
      </c>
      <c r="F671" s="24">
        <f t="shared" si="18"/>
        <v>645.99630000000002</v>
      </c>
      <c r="G671" s="105">
        <f t="shared" si="18"/>
        <v>368.6619</v>
      </c>
      <c r="H671" s="234"/>
      <c r="I671" s="234"/>
      <c r="J671" s="25"/>
    </row>
    <row r="672" spans="1:10" ht="16.5" customHeight="1" x14ac:dyDescent="0.3">
      <c r="A672" s="358" t="s">
        <v>109</v>
      </c>
      <c r="B672" s="358"/>
      <c r="C672" s="358"/>
      <c r="D672" s="358"/>
      <c r="E672" s="358"/>
      <c r="F672" s="358"/>
      <c r="G672" s="358"/>
      <c r="H672" s="358"/>
      <c r="I672" s="358"/>
      <c r="J672" s="358"/>
    </row>
    <row r="673" spans="1:10" ht="15.75" customHeight="1" x14ac:dyDescent="0.3">
      <c r="A673" s="333" t="s">
        <v>110</v>
      </c>
      <c r="B673" s="360" t="s">
        <v>111</v>
      </c>
      <c r="C673" s="355" t="s">
        <v>112</v>
      </c>
      <c r="D673" s="364" t="s">
        <v>113</v>
      </c>
      <c r="E673" s="5" t="s">
        <v>14</v>
      </c>
      <c r="F673" s="59">
        <v>109.18</v>
      </c>
      <c r="G673" s="59" t="s">
        <v>54</v>
      </c>
      <c r="H673" s="210"/>
      <c r="I673" s="210"/>
      <c r="J673" s="7"/>
    </row>
    <row r="674" spans="1:10" x14ac:dyDescent="0.3">
      <c r="A674" s="333"/>
      <c r="B674" s="360"/>
      <c r="C674" s="355"/>
      <c r="D674" s="364"/>
      <c r="E674" s="8" t="s">
        <v>15</v>
      </c>
      <c r="F674" s="60">
        <v>109.18</v>
      </c>
      <c r="G674" s="60" t="s">
        <v>54</v>
      </c>
      <c r="H674" s="211"/>
      <c r="I674" s="211"/>
      <c r="J674" s="10"/>
    </row>
    <row r="675" spans="1:10" x14ac:dyDescent="0.3">
      <c r="A675" s="333"/>
      <c r="B675" s="360"/>
      <c r="C675" s="355"/>
      <c r="D675" s="364"/>
      <c r="E675" s="11" t="s">
        <v>16</v>
      </c>
      <c r="F675" s="60">
        <v>135.74</v>
      </c>
      <c r="G675" s="60" t="s">
        <v>54</v>
      </c>
      <c r="H675" s="211"/>
      <c r="I675" s="211"/>
      <c r="J675" s="10"/>
    </row>
    <row r="676" spans="1:10" x14ac:dyDescent="0.3">
      <c r="A676" s="333"/>
      <c r="B676" s="360"/>
      <c r="C676" s="355"/>
      <c r="D676" s="364"/>
      <c r="E676" s="8" t="s">
        <v>15</v>
      </c>
      <c r="F676" s="60">
        <v>135.74</v>
      </c>
      <c r="G676" s="60" t="s">
        <v>54</v>
      </c>
      <c r="H676" s="211"/>
      <c r="I676" s="211"/>
      <c r="J676" s="10"/>
    </row>
    <row r="677" spans="1:10" x14ac:dyDescent="0.3">
      <c r="A677" s="333"/>
      <c r="B677" s="360"/>
      <c r="C677" s="355"/>
      <c r="D677" s="364"/>
      <c r="E677" s="11" t="s">
        <v>17</v>
      </c>
      <c r="F677" s="60" t="s">
        <v>54</v>
      </c>
      <c r="G677" s="60" t="s">
        <v>54</v>
      </c>
      <c r="H677" s="211"/>
      <c r="I677" s="211"/>
      <c r="J677" s="10"/>
    </row>
    <row r="678" spans="1:10" x14ac:dyDescent="0.3">
      <c r="A678" s="333"/>
      <c r="B678" s="360"/>
      <c r="C678" s="355"/>
      <c r="D678" s="364"/>
      <c r="E678" s="8" t="s">
        <v>15</v>
      </c>
      <c r="F678" s="60" t="s">
        <v>54</v>
      </c>
      <c r="G678" s="60" t="s">
        <v>54</v>
      </c>
      <c r="H678" s="211"/>
      <c r="I678" s="211"/>
      <c r="J678" s="10"/>
    </row>
    <row r="679" spans="1:10" ht="27.6" x14ac:dyDescent="0.3">
      <c r="A679" s="333"/>
      <c r="B679" s="360"/>
      <c r="C679" s="355"/>
      <c r="D679" s="364"/>
      <c r="E679" s="11" t="s">
        <v>18</v>
      </c>
      <c r="F679" s="60" t="s">
        <v>54</v>
      </c>
      <c r="G679" s="60" t="s">
        <v>54</v>
      </c>
      <c r="H679" s="211"/>
      <c r="I679" s="211"/>
      <c r="J679" s="10"/>
    </row>
    <row r="680" spans="1:10" x14ac:dyDescent="0.3">
      <c r="A680" s="333"/>
      <c r="B680" s="360"/>
      <c r="C680" s="355"/>
      <c r="D680" s="364"/>
      <c r="E680" s="8" t="s">
        <v>15</v>
      </c>
      <c r="F680" s="60" t="s">
        <v>54</v>
      </c>
      <c r="G680" s="60" t="s">
        <v>54</v>
      </c>
      <c r="H680" s="211"/>
      <c r="I680" s="211"/>
      <c r="J680" s="10"/>
    </row>
    <row r="681" spans="1:10" x14ac:dyDescent="0.3">
      <c r="A681" s="333"/>
      <c r="B681" s="360"/>
      <c r="C681" s="355"/>
      <c r="D681" s="364"/>
      <c r="E681" s="11" t="s">
        <v>19</v>
      </c>
      <c r="F681" s="60" t="s">
        <v>54</v>
      </c>
      <c r="G681" s="60" t="s">
        <v>54</v>
      </c>
      <c r="H681" s="211"/>
      <c r="I681" s="211"/>
      <c r="J681" s="10"/>
    </row>
    <row r="682" spans="1:10" x14ac:dyDescent="0.3">
      <c r="A682" s="333"/>
      <c r="B682" s="360"/>
      <c r="C682" s="355"/>
      <c r="D682" s="364"/>
      <c r="E682" s="8" t="s">
        <v>15</v>
      </c>
      <c r="F682" s="60" t="s">
        <v>54</v>
      </c>
      <c r="G682" s="60" t="s">
        <v>54</v>
      </c>
      <c r="H682" s="211"/>
      <c r="I682" s="211"/>
      <c r="J682" s="10"/>
    </row>
    <row r="683" spans="1:10" x14ac:dyDescent="0.3">
      <c r="A683" s="333"/>
      <c r="B683" s="360"/>
      <c r="C683" s="355"/>
      <c r="D683" s="364"/>
      <c r="E683" s="11" t="s">
        <v>20</v>
      </c>
      <c r="F683" s="60">
        <f>SUM(F673,F675,F677,F679,F681)</f>
        <v>244.92000000000002</v>
      </c>
      <c r="G683" s="60">
        <f>SUM(G673,G675,G677,G679,G681)</f>
        <v>0</v>
      </c>
      <c r="H683" s="211"/>
      <c r="I683" s="211"/>
      <c r="J683" s="10"/>
    </row>
    <row r="684" spans="1:10" x14ac:dyDescent="0.3">
      <c r="A684" s="333"/>
      <c r="B684" s="360"/>
      <c r="C684" s="355"/>
      <c r="D684" s="364"/>
      <c r="E684" s="8" t="s">
        <v>15</v>
      </c>
      <c r="F684" s="61">
        <f>SUM(F674,F676,F678,F680,F682)</f>
        <v>244.92000000000002</v>
      </c>
      <c r="G684" s="61">
        <f>SUM(G674,G676,G678,G680,G682)</f>
        <v>0</v>
      </c>
      <c r="H684" s="212"/>
      <c r="I684" s="212"/>
      <c r="J684" s="10"/>
    </row>
    <row r="685" spans="1:10" ht="15.75" customHeight="1" x14ac:dyDescent="0.3">
      <c r="A685" s="333"/>
      <c r="B685" s="360"/>
      <c r="C685" s="355"/>
      <c r="D685" s="338" t="s">
        <v>114</v>
      </c>
      <c r="E685" s="11" t="s">
        <v>14</v>
      </c>
      <c r="F685" s="60">
        <v>65.180000000000007</v>
      </c>
      <c r="G685" s="60" t="s">
        <v>54</v>
      </c>
      <c r="H685" s="211"/>
      <c r="I685" s="211"/>
      <c r="J685" s="10"/>
    </row>
    <row r="686" spans="1:10" x14ac:dyDescent="0.3">
      <c r="A686" s="333"/>
      <c r="B686" s="360"/>
      <c r="C686" s="355"/>
      <c r="D686" s="338"/>
      <c r="E686" s="8" t="s">
        <v>15</v>
      </c>
      <c r="F686" s="60">
        <v>65.180000000000007</v>
      </c>
      <c r="G686" s="60" t="s">
        <v>54</v>
      </c>
      <c r="H686" s="211"/>
      <c r="I686" s="211"/>
      <c r="J686" s="10"/>
    </row>
    <row r="687" spans="1:10" x14ac:dyDescent="0.3">
      <c r="A687" s="333"/>
      <c r="B687" s="360"/>
      <c r="C687" s="355"/>
      <c r="D687" s="338"/>
      <c r="E687" s="11" t="s">
        <v>16</v>
      </c>
      <c r="F687" s="60">
        <v>8.8000000000000007</v>
      </c>
      <c r="G687" s="60" t="s">
        <v>54</v>
      </c>
      <c r="H687" s="211"/>
      <c r="I687" s="211"/>
      <c r="J687" s="10"/>
    </row>
    <row r="688" spans="1:10" x14ac:dyDescent="0.3">
      <c r="A688" s="333"/>
      <c r="B688" s="360"/>
      <c r="C688" s="355"/>
      <c r="D688" s="338"/>
      <c r="E688" s="8" t="s">
        <v>15</v>
      </c>
      <c r="F688" s="60">
        <v>8.8000000000000007</v>
      </c>
      <c r="G688" s="60" t="s">
        <v>54</v>
      </c>
      <c r="H688" s="211"/>
      <c r="I688" s="211"/>
      <c r="J688" s="10"/>
    </row>
    <row r="689" spans="1:10" x14ac:dyDescent="0.3">
      <c r="A689" s="333"/>
      <c r="B689" s="360"/>
      <c r="C689" s="355"/>
      <c r="D689" s="338"/>
      <c r="E689" s="11" t="s">
        <v>17</v>
      </c>
      <c r="F689" s="60" t="s">
        <v>54</v>
      </c>
      <c r="G689" s="60" t="s">
        <v>54</v>
      </c>
      <c r="H689" s="211"/>
      <c r="I689" s="211"/>
      <c r="J689" s="10"/>
    </row>
    <row r="690" spans="1:10" x14ac:dyDescent="0.3">
      <c r="A690" s="333"/>
      <c r="B690" s="360"/>
      <c r="C690" s="355"/>
      <c r="D690" s="338"/>
      <c r="E690" s="8" t="s">
        <v>15</v>
      </c>
      <c r="F690" s="60" t="s">
        <v>54</v>
      </c>
      <c r="G690" s="60" t="s">
        <v>54</v>
      </c>
      <c r="H690" s="211"/>
      <c r="I690" s="211"/>
      <c r="J690" s="10"/>
    </row>
    <row r="691" spans="1:10" ht="27.6" x14ac:dyDescent="0.3">
      <c r="A691" s="333"/>
      <c r="B691" s="360"/>
      <c r="C691" s="355"/>
      <c r="D691" s="338"/>
      <c r="E691" s="11" t="s">
        <v>18</v>
      </c>
      <c r="F691" s="60" t="s">
        <v>54</v>
      </c>
      <c r="G691" s="60" t="s">
        <v>54</v>
      </c>
      <c r="H691" s="211"/>
      <c r="I691" s="211"/>
      <c r="J691" s="10"/>
    </row>
    <row r="692" spans="1:10" x14ac:dyDescent="0.3">
      <c r="A692" s="333"/>
      <c r="B692" s="360"/>
      <c r="C692" s="355"/>
      <c r="D692" s="338"/>
      <c r="E692" s="8" t="s">
        <v>15</v>
      </c>
      <c r="F692" s="60" t="s">
        <v>54</v>
      </c>
      <c r="G692" s="60" t="s">
        <v>54</v>
      </c>
      <c r="H692" s="211"/>
      <c r="I692" s="211"/>
      <c r="J692" s="10"/>
    </row>
    <row r="693" spans="1:10" x14ac:dyDescent="0.3">
      <c r="A693" s="333"/>
      <c r="B693" s="360"/>
      <c r="C693" s="355"/>
      <c r="D693" s="338"/>
      <c r="E693" s="11" t="s">
        <v>19</v>
      </c>
      <c r="F693" s="60" t="s">
        <v>54</v>
      </c>
      <c r="G693" s="60" t="s">
        <v>54</v>
      </c>
      <c r="H693" s="211"/>
      <c r="I693" s="211"/>
      <c r="J693" s="10"/>
    </row>
    <row r="694" spans="1:10" x14ac:dyDescent="0.3">
      <c r="A694" s="333"/>
      <c r="B694" s="360"/>
      <c r="C694" s="355"/>
      <c r="D694" s="338"/>
      <c r="E694" s="8" t="s">
        <v>15</v>
      </c>
      <c r="F694" s="60" t="s">
        <v>54</v>
      </c>
      <c r="G694" s="60" t="s">
        <v>54</v>
      </c>
      <c r="H694" s="211"/>
      <c r="I694" s="211"/>
      <c r="J694" s="10"/>
    </row>
    <row r="695" spans="1:10" x14ac:dyDescent="0.3">
      <c r="A695" s="333"/>
      <c r="B695" s="360"/>
      <c r="C695" s="355"/>
      <c r="D695" s="338"/>
      <c r="E695" s="11" t="s">
        <v>20</v>
      </c>
      <c r="F695" s="60">
        <f>SUM(F685,F687,F689,F691,F693)</f>
        <v>73.98</v>
      </c>
      <c r="G695" s="60">
        <f>SUM(G685,G687,G689,G691,G693)</f>
        <v>0</v>
      </c>
      <c r="H695" s="211"/>
      <c r="I695" s="211"/>
      <c r="J695" s="10"/>
    </row>
    <row r="696" spans="1:10" x14ac:dyDescent="0.3">
      <c r="A696" s="333"/>
      <c r="B696" s="360"/>
      <c r="C696" s="355"/>
      <c r="D696" s="338"/>
      <c r="E696" s="8" t="s">
        <v>15</v>
      </c>
      <c r="F696" s="61">
        <f>SUM(F686,F688,F690,F692,F694)</f>
        <v>73.98</v>
      </c>
      <c r="G696" s="61">
        <f>SUM(G686,G688,G690,G692,G694)</f>
        <v>0</v>
      </c>
      <c r="H696" s="212"/>
      <c r="I696" s="212"/>
      <c r="J696" s="10"/>
    </row>
    <row r="697" spans="1:10" ht="15.75" customHeight="1" x14ac:dyDescent="0.3">
      <c r="A697" s="333"/>
      <c r="B697" s="360"/>
      <c r="C697" s="355"/>
      <c r="D697" s="361" t="s">
        <v>115</v>
      </c>
      <c r="E697" s="11" t="s">
        <v>14</v>
      </c>
      <c r="F697" s="60">
        <v>624.59</v>
      </c>
      <c r="G697" s="60" t="s">
        <v>54</v>
      </c>
      <c r="H697" s="211"/>
      <c r="I697" s="211"/>
      <c r="J697" s="10"/>
    </row>
    <row r="698" spans="1:10" x14ac:dyDescent="0.3">
      <c r="A698" s="333"/>
      <c r="B698" s="360"/>
      <c r="C698" s="355"/>
      <c r="D698" s="361"/>
      <c r="E698" s="8" t="s">
        <v>15</v>
      </c>
      <c r="F698" s="60">
        <v>624.59</v>
      </c>
      <c r="G698" s="60" t="s">
        <v>54</v>
      </c>
      <c r="H698" s="211"/>
      <c r="I698" s="211"/>
      <c r="J698" s="10"/>
    </row>
    <row r="699" spans="1:10" x14ac:dyDescent="0.3">
      <c r="A699" s="333"/>
      <c r="B699" s="360"/>
      <c r="C699" s="355"/>
      <c r="D699" s="361"/>
      <c r="E699" s="11" t="s">
        <v>16</v>
      </c>
      <c r="F699" s="60">
        <v>77.61</v>
      </c>
      <c r="G699" s="60" t="s">
        <v>54</v>
      </c>
      <c r="H699" s="211"/>
      <c r="I699" s="211"/>
      <c r="J699" s="10"/>
    </row>
    <row r="700" spans="1:10" x14ac:dyDescent="0.3">
      <c r="A700" s="333"/>
      <c r="B700" s="360"/>
      <c r="C700" s="355"/>
      <c r="D700" s="361"/>
      <c r="E700" s="8" t="s">
        <v>15</v>
      </c>
      <c r="F700" s="60">
        <v>77.61</v>
      </c>
      <c r="G700" s="60" t="s">
        <v>54</v>
      </c>
      <c r="H700" s="211"/>
      <c r="I700" s="211"/>
      <c r="J700" s="10"/>
    </row>
    <row r="701" spans="1:10" x14ac:dyDescent="0.3">
      <c r="A701" s="333"/>
      <c r="B701" s="360"/>
      <c r="C701" s="355"/>
      <c r="D701" s="361"/>
      <c r="E701" s="11" t="s">
        <v>17</v>
      </c>
      <c r="F701" s="60" t="s">
        <v>54</v>
      </c>
      <c r="G701" s="60" t="s">
        <v>54</v>
      </c>
      <c r="H701" s="211"/>
      <c r="I701" s="211"/>
      <c r="J701" s="10"/>
    </row>
    <row r="702" spans="1:10" x14ac:dyDescent="0.3">
      <c r="A702" s="333"/>
      <c r="B702" s="360"/>
      <c r="C702" s="355"/>
      <c r="D702" s="361"/>
      <c r="E702" s="8" t="s">
        <v>15</v>
      </c>
      <c r="F702" s="60" t="s">
        <v>54</v>
      </c>
      <c r="G702" s="60" t="s">
        <v>54</v>
      </c>
      <c r="H702" s="211"/>
      <c r="I702" s="211"/>
      <c r="J702" s="10"/>
    </row>
    <row r="703" spans="1:10" ht="27.6" x14ac:dyDescent="0.3">
      <c r="A703" s="333"/>
      <c r="B703" s="360"/>
      <c r="C703" s="355"/>
      <c r="D703" s="361"/>
      <c r="E703" s="11" t="s">
        <v>18</v>
      </c>
      <c r="F703" s="60" t="s">
        <v>54</v>
      </c>
      <c r="G703" s="60" t="s">
        <v>54</v>
      </c>
      <c r="H703" s="211"/>
      <c r="I703" s="211"/>
      <c r="J703" s="10"/>
    </row>
    <row r="704" spans="1:10" x14ac:dyDescent="0.3">
      <c r="A704" s="333"/>
      <c r="B704" s="360"/>
      <c r="C704" s="355"/>
      <c r="D704" s="361"/>
      <c r="E704" s="8" t="s">
        <v>15</v>
      </c>
      <c r="F704" s="60" t="s">
        <v>54</v>
      </c>
      <c r="G704" s="60" t="s">
        <v>54</v>
      </c>
      <c r="H704" s="211"/>
      <c r="I704" s="211"/>
      <c r="J704" s="10"/>
    </row>
    <row r="705" spans="1:10" x14ac:dyDescent="0.3">
      <c r="A705" s="333"/>
      <c r="B705" s="360"/>
      <c r="C705" s="355"/>
      <c r="D705" s="361"/>
      <c r="E705" s="11" t="s">
        <v>19</v>
      </c>
      <c r="F705" s="60" t="s">
        <v>54</v>
      </c>
      <c r="G705" s="60" t="s">
        <v>54</v>
      </c>
      <c r="H705" s="211"/>
      <c r="I705" s="211"/>
      <c r="J705" s="10"/>
    </row>
    <row r="706" spans="1:10" x14ac:dyDescent="0.3">
      <c r="A706" s="333"/>
      <c r="B706" s="360"/>
      <c r="C706" s="355"/>
      <c r="D706" s="361"/>
      <c r="E706" s="8" t="s">
        <v>15</v>
      </c>
      <c r="F706" s="60" t="s">
        <v>54</v>
      </c>
      <c r="G706" s="60" t="s">
        <v>54</v>
      </c>
      <c r="H706" s="211"/>
      <c r="I706" s="211"/>
      <c r="J706" s="10"/>
    </row>
    <row r="707" spans="1:10" x14ac:dyDescent="0.3">
      <c r="A707" s="333"/>
      <c r="B707" s="360"/>
      <c r="C707" s="355"/>
      <c r="D707" s="361"/>
      <c r="E707" s="11" t="s">
        <v>20</v>
      </c>
      <c r="F707" s="60">
        <f>SUM(F697,F699,F701,F703,F705)</f>
        <v>702.2</v>
      </c>
      <c r="G707" s="60">
        <f>SUM(G697,G699,G701,G703,G705)</f>
        <v>0</v>
      </c>
      <c r="H707" s="211"/>
      <c r="I707" s="211"/>
      <c r="J707" s="10"/>
    </row>
    <row r="708" spans="1:10" x14ac:dyDescent="0.3">
      <c r="A708" s="333"/>
      <c r="B708" s="360"/>
      <c r="C708" s="355"/>
      <c r="D708" s="361"/>
      <c r="E708" s="12" t="s">
        <v>15</v>
      </c>
      <c r="F708" s="61">
        <f>SUM(F698,F700,F702,F704,F706)</f>
        <v>702.2</v>
      </c>
      <c r="G708" s="61">
        <f>SUM(G698,G700,G702,G704,G706)</f>
        <v>0</v>
      </c>
      <c r="H708" s="212"/>
      <c r="I708" s="212"/>
      <c r="J708" s="14"/>
    </row>
    <row r="709" spans="1:10" ht="15.75" customHeight="1" x14ac:dyDescent="0.3">
      <c r="A709" s="333"/>
      <c r="B709" s="360"/>
      <c r="C709" s="355"/>
      <c r="D709" s="361" t="s">
        <v>116</v>
      </c>
      <c r="E709" s="11" t="s">
        <v>14</v>
      </c>
      <c r="F709" s="60" t="s">
        <v>54</v>
      </c>
      <c r="G709" s="60">
        <v>6372.9</v>
      </c>
      <c r="H709" s="211"/>
      <c r="I709" s="211"/>
      <c r="J709" s="106"/>
    </row>
    <row r="710" spans="1:10" x14ac:dyDescent="0.3">
      <c r="A710" s="333"/>
      <c r="B710" s="360"/>
      <c r="C710" s="355"/>
      <c r="D710" s="361"/>
      <c r="E710" s="8" t="s">
        <v>15</v>
      </c>
      <c r="F710" s="60" t="s">
        <v>54</v>
      </c>
      <c r="G710" s="60" t="s">
        <v>54</v>
      </c>
      <c r="H710" s="211"/>
      <c r="I710" s="211"/>
      <c r="J710" s="10"/>
    </row>
    <row r="711" spans="1:10" x14ac:dyDescent="0.3">
      <c r="A711" s="333"/>
      <c r="B711" s="360"/>
      <c r="C711" s="355"/>
      <c r="D711" s="361"/>
      <c r="E711" s="11" t="s">
        <v>16</v>
      </c>
      <c r="F711" s="60" t="s">
        <v>54</v>
      </c>
      <c r="G711" s="60" t="s">
        <v>54</v>
      </c>
      <c r="H711" s="211"/>
      <c r="I711" s="211"/>
      <c r="J711" s="10"/>
    </row>
    <row r="712" spans="1:10" x14ac:dyDescent="0.3">
      <c r="A712" s="333"/>
      <c r="B712" s="360"/>
      <c r="C712" s="355"/>
      <c r="D712" s="361"/>
      <c r="E712" s="8" t="s">
        <v>15</v>
      </c>
      <c r="F712" s="60" t="s">
        <v>54</v>
      </c>
      <c r="G712" s="60" t="s">
        <v>54</v>
      </c>
      <c r="H712" s="211"/>
      <c r="I712" s="211"/>
      <c r="J712" s="10"/>
    </row>
    <row r="713" spans="1:10" x14ac:dyDescent="0.3">
      <c r="A713" s="333"/>
      <c r="B713" s="360"/>
      <c r="C713" s="355"/>
      <c r="D713" s="361"/>
      <c r="E713" s="11" t="s">
        <v>17</v>
      </c>
      <c r="F713" s="60" t="s">
        <v>54</v>
      </c>
      <c r="G713" s="60" t="s">
        <v>54</v>
      </c>
      <c r="H713" s="211"/>
      <c r="I713" s="211"/>
      <c r="J713" s="10"/>
    </row>
    <row r="714" spans="1:10" x14ac:dyDescent="0.3">
      <c r="A714" s="333"/>
      <c r="B714" s="360"/>
      <c r="C714" s="355"/>
      <c r="D714" s="361"/>
      <c r="E714" s="8" t="s">
        <v>15</v>
      </c>
      <c r="F714" s="60" t="s">
        <v>54</v>
      </c>
      <c r="G714" s="60" t="s">
        <v>54</v>
      </c>
      <c r="H714" s="211"/>
      <c r="I714" s="211"/>
      <c r="J714" s="10"/>
    </row>
    <row r="715" spans="1:10" ht="27.6" x14ac:dyDescent="0.3">
      <c r="A715" s="333"/>
      <c r="B715" s="360"/>
      <c r="C715" s="355"/>
      <c r="D715" s="361"/>
      <c r="E715" s="11" t="s">
        <v>18</v>
      </c>
      <c r="F715" s="60" t="s">
        <v>54</v>
      </c>
      <c r="G715" s="60" t="s">
        <v>54</v>
      </c>
      <c r="H715" s="211"/>
      <c r="I715" s="211"/>
      <c r="J715" s="10"/>
    </row>
    <row r="716" spans="1:10" x14ac:dyDescent="0.3">
      <c r="A716" s="333"/>
      <c r="B716" s="360"/>
      <c r="C716" s="355"/>
      <c r="D716" s="361"/>
      <c r="E716" s="8" t="s">
        <v>15</v>
      </c>
      <c r="F716" s="60" t="s">
        <v>54</v>
      </c>
      <c r="G716" s="60" t="s">
        <v>54</v>
      </c>
      <c r="H716" s="211"/>
      <c r="I716" s="211"/>
      <c r="J716" s="10"/>
    </row>
    <row r="717" spans="1:10" x14ac:dyDescent="0.3">
      <c r="A717" s="333"/>
      <c r="B717" s="360"/>
      <c r="C717" s="355"/>
      <c r="D717" s="361"/>
      <c r="E717" s="11" t="s">
        <v>19</v>
      </c>
      <c r="F717" s="60" t="s">
        <v>54</v>
      </c>
      <c r="G717" s="60" t="s">
        <v>54</v>
      </c>
      <c r="H717" s="211"/>
      <c r="I717" s="211"/>
      <c r="J717" s="10"/>
    </row>
    <row r="718" spans="1:10" x14ac:dyDescent="0.3">
      <c r="A718" s="333"/>
      <c r="B718" s="360"/>
      <c r="C718" s="355"/>
      <c r="D718" s="361"/>
      <c r="E718" s="8" t="s">
        <v>15</v>
      </c>
      <c r="F718" s="60" t="s">
        <v>54</v>
      </c>
      <c r="G718" s="60" t="s">
        <v>54</v>
      </c>
      <c r="H718" s="211"/>
      <c r="I718" s="211"/>
      <c r="J718" s="10"/>
    </row>
    <row r="719" spans="1:10" x14ac:dyDescent="0.3">
      <c r="A719" s="333"/>
      <c r="B719" s="360"/>
      <c r="C719" s="355"/>
      <c r="D719" s="361"/>
      <c r="E719" s="11" t="s">
        <v>20</v>
      </c>
      <c r="F719" s="60">
        <f>SUM(F709,F711,F713,F715,F717)</f>
        <v>0</v>
      </c>
      <c r="G719" s="60">
        <f>SUM(G709,G711,G713,G715,G717)</f>
        <v>6372.9</v>
      </c>
      <c r="H719" s="211"/>
      <c r="I719" s="211"/>
      <c r="J719" s="10"/>
    </row>
    <row r="720" spans="1:10" x14ac:dyDescent="0.3">
      <c r="A720" s="333"/>
      <c r="B720" s="360"/>
      <c r="C720" s="355"/>
      <c r="D720" s="361"/>
      <c r="E720" s="12" t="s">
        <v>15</v>
      </c>
      <c r="F720" s="61">
        <f>SUM(F710,F712,F714,F716,F718)</f>
        <v>0</v>
      </c>
      <c r="G720" s="61">
        <f>SUM(G710,G712,G714,G716,G718)</f>
        <v>0</v>
      </c>
      <c r="H720" s="212"/>
      <c r="I720" s="212"/>
      <c r="J720" s="14"/>
    </row>
    <row r="721" spans="1:10" x14ac:dyDescent="0.3">
      <c r="A721" s="333"/>
      <c r="B721" s="360"/>
      <c r="C721" s="15"/>
      <c r="D721" s="16"/>
      <c r="E721" s="5" t="s">
        <v>14</v>
      </c>
      <c r="F721" s="107">
        <f t="shared" ref="F721:G732" si="19">SUM(F673,F685,F697,F709)</f>
        <v>798.95</v>
      </c>
      <c r="G721" s="59">
        <f t="shared" si="19"/>
        <v>6372.9</v>
      </c>
      <c r="H721" s="210"/>
      <c r="I721" s="210"/>
      <c r="J721" s="7"/>
    </row>
    <row r="722" spans="1:10" x14ac:dyDescent="0.3">
      <c r="A722" s="333"/>
      <c r="B722" s="360"/>
      <c r="C722" s="18"/>
      <c r="D722" s="19"/>
      <c r="E722" s="8" t="s">
        <v>15</v>
      </c>
      <c r="F722" s="108">
        <f t="shared" si="19"/>
        <v>798.95</v>
      </c>
      <c r="G722" s="60">
        <f t="shared" si="19"/>
        <v>0</v>
      </c>
      <c r="H722" s="211"/>
      <c r="I722" s="211"/>
      <c r="J722" s="10"/>
    </row>
    <row r="723" spans="1:10" x14ac:dyDescent="0.3">
      <c r="A723" s="333"/>
      <c r="B723" s="360"/>
      <c r="C723" s="18"/>
      <c r="D723" s="19"/>
      <c r="E723" s="11" t="s">
        <v>16</v>
      </c>
      <c r="F723" s="108">
        <f t="shared" si="19"/>
        <v>222.15000000000003</v>
      </c>
      <c r="G723" s="60">
        <f t="shared" si="19"/>
        <v>0</v>
      </c>
      <c r="H723" s="211"/>
      <c r="I723" s="211"/>
      <c r="J723" s="10"/>
    </row>
    <row r="724" spans="1:10" x14ac:dyDescent="0.3">
      <c r="A724" s="333"/>
      <c r="B724" s="360"/>
      <c r="C724" s="18"/>
      <c r="D724" s="19"/>
      <c r="E724" s="8" t="s">
        <v>15</v>
      </c>
      <c r="F724" s="108">
        <f t="shared" si="19"/>
        <v>222.15000000000003</v>
      </c>
      <c r="G724" s="60">
        <f t="shared" si="19"/>
        <v>0</v>
      </c>
      <c r="H724" s="211"/>
      <c r="I724" s="211"/>
      <c r="J724" s="10"/>
    </row>
    <row r="725" spans="1:10" x14ac:dyDescent="0.3">
      <c r="A725" s="333"/>
      <c r="B725" s="360"/>
      <c r="C725" s="18"/>
      <c r="D725" s="19"/>
      <c r="E725" s="11" t="s">
        <v>17</v>
      </c>
      <c r="F725" s="60">
        <f t="shared" si="19"/>
        <v>0</v>
      </c>
      <c r="G725" s="60">
        <f t="shared" si="19"/>
        <v>0</v>
      </c>
      <c r="H725" s="211"/>
      <c r="I725" s="211"/>
      <c r="J725" s="10"/>
    </row>
    <row r="726" spans="1:10" x14ac:dyDescent="0.3">
      <c r="A726" s="333"/>
      <c r="B726" s="360"/>
      <c r="C726" s="18"/>
      <c r="D726" s="19"/>
      <c r="E726" s="8" t="s">
        <v>15</v>
      </c>
      <c r="F726" s="60">
        <f t="shared" si="19"/>
        <v>0</v>
      </c>
      <c r="G726" s="60">
        <f t="shared" si="19"/>
        <v>0</v>
      </c>
      <c r="H726" s="211"/>
      <c r="I726" s="211"/>
      <c r="J726" s="10"/>
    </row>
    <row r="727" spans="1:10" ht="27.6" x14ac:dyDescent="0.3">
      <c r="A727" s="333"/>
      <c r="B727" s="360"/>
      <c r="C727" s="18"/>
      <c r="D727" s="19"/>
      <c r="E727" s="11" t="s">
        <v>18</v>
      </c>
      <c r="F727" s="60">
        <f t="shared" si="19"/>
        <v>0</v>
      </c>
      <c r="G727" s="60">
        <f t="shared" si="19"/>
        <v>0</v>
      </c>
      <c r="H727" s="211"/>
      <c r="I727" s="211"/>
      <c r="J727" s="10"/>
    </row>
    <row r="728" spans="1:10" x14ac:dyDescent="0.3">
      <c r="A728" s="333"/>
      <c r="B728" s="360"/>
      <c r="C728" s="18"/>
      <c r="D728" s="19"/>
      <c r="E728" s="8" t="s">
        <v>15</v>
      </c>
      <c r="F728" s="60">
        <f t="shared" si="19"/>
        <v>0</v>
      </c>
      <c r="G728" s="60">
        <f t="shared" si="19"/>
        <v>0</v>
      </c>
      <c r="H728" s="211"/>
      <c r="I728" s="211"/>
      <c r="J728" s="10"/>
    </row>
    <row r="729" spans="1:10" x14ac:dyDescent="0.3">
      <c r="A729" s="333"/>
      <c r="B729" s="360"/>
      <c r="C729" s="18"/>
      <c r="D729" s="19"/>
      <c r="E729" s="11" t="s">
        <v>19</v>
      </c>
      <c r="F729" s="60">
        <f t="shared" si="19"/>
        <v>0</v>
      </c>
      <c r="G729" s="60">
        <f t="shared" si="19"/>
        <v>0</v>
      </c>
      <c r="H729" s="211"/>
      <c r="I729" s="211"/>
      <c r="J729" s="10"/>
    </row>
    <row r="730" spans="1:10" x14ac:dyDescent="0.3">
      <c r="A730" s="333"/>
      <c r="B730" s="360"/>
      <c r="C730" s="18"/>
      <c r="D730" s="19"/>
      <c r="E730" s="8" t="s">
        <v>15</v>
      </c>
      <c r="F730" s="60">
        <f t="shared" si="19"/>
        <v>0</v>
      </c>
      <c r="G730" s="60">
        <f t="shared" si="19"/>
        <v>0</v>
      </c>
      <c r="H730" s="211"/>
      <c r="I730" s="211"/>
      <c r="J730" s="10"/>
    </row>
    <row r="731" spans="1:10" ht="27.6" x14ac:dyDescent="0.3">
      <c r="A731" s="333"/>
      <c r="B731" s="360"/>
      <c r="C731" s="18"/>
      <c r="D731" s="19"/>
      <c r="E731" s="11" t="s">
        <v>21</v>
      </c>
      <c r="F731" s="60">
        <f t="shared" si="19"/>
        <v>1021.1000000000001</v>
      </c>
      <c r="G731" s="60">
        <f t="shared" si="19"/>
        <v>6372.9</v>
      </c>
      <c r="H731" s="211"/>
      <c r="I731" s="211"/>
      <c r="J731" s="10"/>
    </row>
    <row r="732" spans="1:10" x14ac:dyDescent="0.3">
      <c r="A732" s="333"/>
      <c r="B732" s="360"/>
      <c r="C732" s="21"/>
      <c r="D732" s="22"/>
      <c r="E732" s="23" t="s">
        <v>15</v>
      </c>
      <c r="F732" s="63">
        <f t="shared" si="19"/>
        <v>1021.1000000000001</v>
      </c>
      <c r="G732" s="63">
        <f t="shared" si="19"/>
        <v>0</v>
      </c>
      <c r="H732" s="213"/>
      <c r="I732" s="213"/>
      <c r="J732" s="25"/>
    </row>
    <row r="733" spans="1:10" ht="15.75" customHeight="1" x14ac:dyDescent="0.3">
      <c r="A733" s="345" t="s">
        <v>117</v>
      </c>
      <c r="B733" s="366" t="s">
        <v>118</v>
      </c>
      <c r="C733" s="367" t="s">
        <v>119</v>
      </c>
      <c r="D733" s="331" t="s">
        <v>120</v>
      </c>
      <c r="E733" s="5" t="s">
        <v>14</v>
      </c>
      <c r="F733" s="59" t="s">
        <v>54</v>
      </c>
      <c r="G733" s="59">
        <v>6526.13</v>
      </c>
      <c r="H733" s="210"/>
      <c r="I733" s="210"/>
      <c r="J733" s="368" t="s">
        <v>121</v>
      </c>
    </row>
    <row r="734" spans="1:10" x14ac:dyDescent="0.3">
      <c r="A734" s="345"/>
      <c r="B734" s="366"/>
      <c r="C734" s="367"/>
      <c r="D734" s="331"/>
      <c r="E734" s="8" t="s">
        <v>15</v>
      </c>
      <c r="F734" s="60" t="s">
        <v>54</v>
      </c>
      <c r="G734" s="60">
        <v>626.74</v>
      </c>
      <c r="H734" s="211"/>
      <c r="I734" s="211"/>
      <c r="J734" s="368"/>
    </row>
    <row r="735" spans="1:10" x14ac:dyDescent="0.3">
      <c r="A735" s="345"/>
      <c r="B735" s="366"/>
      <c r="C735" s="367"/>
      <c r="D735" s="331"/>
      <c r="E735" s="11" t="s">
        <v>16</v>
      </c>
      <c r="F735" s="60" t="s">
        <v>54</v>
      </c>
      <c r="G735" s="60" t="s">
        <v>54</v>
      </c>
      <c r="H735" s="211"/>
      <c r="I735" s="211"/>
      <c r="J735" s="368"/>
    </row>
    <row r="736" spans="1:10" x14ac:dyDescent="0.3">
      <c r="A736" s="345"/>
      <c r="B736" s="366"/>
      <c r="C736" s="367"/>
      <c r="D736" s="331"/>
      <c r="E736" s="8" t="s">
        <v>15</v>
      </c>
      <c r="F736" s="60" t="s">
        <v>54</v>
      </c>
      <c r="G736" s="60" t="s">
        <v>54</v>
      </c>
      <c r="H736" s="211"/>
      <c r="I736" s="211"/>
      <c r="J736" s="368"/>
    </row>
    <row r="737" spans="1:10" x14ac:dyDescent="0.3">
      <c r="A737" s="345"/>
      <c r="B737" s="366"/>
      <c r="C737" s="367"/>
      <c r="D737" s="331"/>
      <c r="E737" s="11" t="s">
        <v>17</v>
      </c>
      <c r="F737" s="60" t="s">
        <v>54</v>
      </c>
      <c r="G737" s="60">
        <v>133.68</v>
      </c>
      <c r="H737" s="211"/>
      <c r="I737" s="211"/>
      <c r="J737" s="368"/>
    </row>
    <row r="738" spans="1:10" x14ac:dyDescent="0.3">
      <c r="A738" s="345"/>
      <c r="B738" s="366"/>
      <c r="C738" s="367"/>
      <c r="D738" s="331"/>
      <c r="E738" s="8" t="s">
        <v>15</v>
      </c>
      <c r="F738" s="60" t="s">
        <v>54</v>
      </c>
      <c r="G738" s="60">
        <v>12.79</v>
      </c>
      <c r="H738" s="211"/>
      <c r="I738" s="211"/>
      <c r="J738" s="368"/>
    </row>
    <row r="739" spans="1:10" ht="27.6" x14ac:dyDescent="0.3">
      <c r="A739" s="345"/>
      <c r="B739" s="366"/>
      <c r="C739" s="367"/>
      <c r="D739" s="331"/>
      <c r="E739" s="11" t="s">
        <v>18</v>
      </c>
      <c r="F739" s="60" t="s">
        <v>54</v>
      </c>
      <c r="G739" s="60" t="s">
        <v>54</v>
      </c>
      <c r="H739" s="211"/>
      <c r="I739" s="211"/>
      <c r="J739" s="368"/>
    </row>
    <row r="740" spans="1:10" x14ac:dyDescent="0.3">
      <c r="A740" s="345"/>
      <c r="B740" s="366"/>
      <c r="C740" s="367"/>
      <c r="D740" s="331"/>
      <c r="E740" s="8" t="s">
        <v>15</v>
      </c>
      <c r="F740" s="60" t="s">
        <v>54</v>
      </c>
      <c r="G740" s="60" t="s">
        <v>54</v>
      </c>
      <c r="H740" s="211"/>
      <c r="I740" s="211"/>
      <c r="J740" s="368"/>
    </row>
    <row r="741" spans="1:10" x14ac:dyDescent="0.3">
      <c r="A741" s="345"/>
      <c r="B741" s="366"/>
      <c r="C741" s="367"/>
      <c r="D741" s="331"/>
      <c r="E741" s="11" t="s">
        <v>19</v>
      </c>
      <c r="F741" s="60" t="s">
        <v>54</v>
      </c>
      <c r="G741" s="60" t="s">
        <v>54</v>
      </c>
      <c r="H741" s="211"/>
      <c r="I741" s="211"/>
      <c r="J741" s="368"/>
    </row>
    <row r="742" spans="1:10" x14ac:dyDescent="0.3">
      <c r="A742" s="345"/>
      <c r="B742" s="366"/>
      <c r="C742" s="367"/>
      <c r="D742" s="331"/>
      <c r="E742" s="8" t="s">
        <v>15</v>
      </c>
      <c r="F742" s="60" t="s">
        <v>54</v>
      </c>
      <c r="G742" s="60" t="s">
        <v>54</v>
      </c>
      <c r="H742" s="211"/>
      <c r="I742" s="211"/>
      <c r="J742" s="368"/>
    </row>
    <row r="743" spans="1:10" x14ac:dyDescent="0.3">
      <c r="A743" s="345"/>
      <c r="B743" s="366"/>
      <c r="C743" s="367"/>
      <c r="D743" s="331"/>
      <c r="E743" s="11" t="s">
        <v>20</v>
      </c>
      <c r="F743" s="60">
        <f>SUM(F733,F735,F737,F739,F741)</f>
        <v>0</v>
      </c>
      <c r="G743" s="60">
        <f>SUM(G733,G735,G737,G739,G741)</f>
        <v>6659.81</v>
      </c>
      <c r="H743" s="211"/>
      <c r="I743" s="211"/>
      <c r="J743" s="368"/>
    </row>
    <row r="744" spans="1:10" x14ac:dyDescent="0.3">
      <c r="A744" s="345"/>
      <c r="B744" s="366"/>
      <c r="C744" s="367"/>
      <c r="D744" s="331"/>
      <c r="E744" s="12" t="s">
        <v>15</v>
      </c>
      <c r="F744" s="61">
        <f>SUM(F734,F736,F738,F740,F742)</f>
        <v>0</v>
      </c>
      <c r="G744" s="61">
        <f>SUM(G734,G736,G738,G740,G742)</f>
        <v>639.53</v>
      </c>
      <c r="H744" s="212"/>
      <c r="I744" s="212"/>
      <c r="J744" s="368"/>
    </row>
    <row r="745" spans="1:10" x14ac:dyDescent="0.3">
      <c r="A745" s="345"/>
      <c r="B745" s="366"/>
      <c r="C745" s="15"/>
      <c r="D745" s="16"/>
      <c r="E745" s="5" t="s">
        <v>14</v>
      </c>
      <c r="F745" s="59" t="str">
        <f t="shared" ref="F745:G756" si="20">F733</f>
        <v>-</v>
      </c>
      <c r="G745" s="59">
        <f t="shared" si="20"/>
        <v>6526.13</v>
      </c>
      <c r="H745" s="210"/>
      <c r="I745" s="210"/>
      <c r="J745" s="7"/>
    </row>
    <row r="746" spans="1:10" x14ac:dyDescent="0.3">
      <c r="A746" s="345"/>
      <c r="B746" s="366"/>
      <c r="C746" s="18"/>
      <c r="D746" s="19"/>
      <c r="E746" s="8" t="s">
        <v>15</v>
      </c>
      <c r="F746" s="60" t="str">
        <f t="shared" si="20"/>
        <v>-</v>
      </c>
      <c r="G746" s="60">
        <f t="shared" si="20"/>
        <v>626.74</v>
      </c>
      <c r="H746" s="211"/>
      <c r="I746" s="211"/>
      <c r="J746" s="10"/>
    </row>
    <row r="747" spans="1:10" x14ac:dyDescent="0.3">
      <c r="A747" s="345"/>
      <c r="B747" s="366"/>
      <c r="C747" s="18"/>
      <c r="D747" s="19"/>
      <c r="E747" s="11" t="s">
        <v>16</v>
      </c>
      <c r="F747" s="60" t="str">
        <f t="shared" si="20"/>
        <v>-</v>
      </c>
      <c r="G747" s="60" t="str">
        <f t="shared" si="20"/>
        <v>-</v>
      </c>
      <c r="H747" s="211"/>
      <c r="I747" s="211"/>
      <c r="J747" s="10"/>
    </row>
    <row r="748" spans="1:10" x14ac:dyDescent="0.3">
      <c r="A748" s="345"/>
      <c r="B748" s="366"/>
      <c r="C748" s="18"/>
      <c r="D748" s="19"/>
      <c r="E748" s="8" t="s">
        <v>15</v>
      </c>
      <c r="F748" s="60" t="str">
        <f t="shared" si="20"/>
        <v>-</v>
      </c>
      <c r="G748" s="60" t="str">
        <f t="shared" si="20"/>
        <v>-</v>
      </c>
      <c r="H748" s="211"/>
      <c r="I748" s="211"/>
      <c r="J748" s="10"/>
    </row>
    <row r="749" spans="1:10" x14ac:dyDescent="0.3">
      <c r="A749" s="345"/>
      <c r="B749" s="366"/>
      <c r="C749" s="18"/>
      <c r="D749" s="19"/>
      <c r="E749" s="11" t="s">
        <v>17</v>
      </c>
      <c r="F749" s="60" t="str">
        <f t="shared" si="20"/>
        <v>-</v>
      </c>
      <c r="G749" s="60">
        <f t="shared" si="20"/>
        <v>133.68</v>
      </c>
      <c r="H749" s="211"/>
      <c r="I749" s="211"/>
      <c r="J749" s="10"/>
    </row>
    <row r="750" spans="1:10" x14ac:dyDescent="0.3">
      <c r="A750" s="345"/>
      <c r="B750" s="366"/>
      <c r="C750" s="18"/>
      <c r="D750" s="19"/>
      <c r="E750" s="8" t="s">
        <v>15</v>
      </c>
      <c r="F750" s="60" t="str">
        <f t="shared" si="20"/>
        <v>-</v>
      </c>
      <c r="G750" s="60">
        <f t="shared" si="20"/>
        <v>12.79</v>
      </c>
      <c r="H750" s="211"/>
      <c r="I750" s="211"/>
      <c r="J750" s="10"/>
    </row>
    <row r="751" spans="1:10" ht="27.6" x14ac:dyDescent="0.3">
      <c r="A751" s="345"/>
      <c r="B751" s="366"/>
      <c r="C751" s="18"/>
      <c r="D751" s="19"/>
      <c r="E751" s="11" t="s">
        <v>18</v>
      </c>
      <c r="F751" s="60" t="str">
        <f t="shared" si="20"/>
        <v>-</v>
      </c>
      <c r="G751" s="60" t="str">
        <f t="shared" si="20"/>
        <v>-</v>
      </c>
      <c r="H751" s="211"/>
      <c r="I751" s="211"/>
      <c r="J751" s="10"/>
    </row>
    <row r="752" spans="1:10" x14ac:dyDescent="0.3">
      <c r="A752" s="345"/>
      <c r="B752" s="366"/>
      <c r="C752" s="18"/>
      <c r="D752" s="19"/>
      <c r="E752" s="8" t="s">
        <v>15</v>
      </c>
      <c r="F752" s="60" t="str">
        <f t="shared" si="20"/>
        <v>-</v>
      </c>
      <c r="G752" s="60" t="str">
        <f t="shared" si="20"/>
        <v>-</v>
      </c>
      <c r="H752" s="211"/>
      <c r="I752" s="211"/>
      <c r="J752" s="10"/>
    </row>
    <row r="753" spans="1:10" x14ac:dyDescent="0.3">
      <c r="A753" s="345"/>
      <c r="B753" s="366"/>
      <c r="C753" s="18"/>
      <c r="D753" s="19"/>
      <c r="E753" s="11" t="s">
        <v>19</v>
      </c>
      <c r="F753" s="60" t="str">
        <f t="shared" si="20"/>
        <v>-</v>
      </c>
      <c r="G753" s="60" t="str">
        <f t="shared" si="20"/>
        <v>-</v>
      </c>
      <c r="H753" s="211"/>
      <c r="I753" s="211"/>
      <c r="J753" s="10"/>
    </row>
    <row r="754" spans="1:10" x14ac:dyDescent="0.3">
      <c r="A754" s="345"/>
      <c r="B754" s="366"/>
      <c r="C754" s="18"/>
      <c r="D754" s="19"/>
      <c r="E754" s="8" t="s">
        <v>15</v>
      </c>
      <c r="F754" s="60" t="str">
        <f t="shared" si="20"/>
        <v>-</v>
      </c>
      <c r="G754" s="60" t="str">
        <f t="shared" si="20"/>
        <v>-</v>
      </c>
      <c r="H754" s="211"/>
      <c r="I754" s="211"/>
      <c r="J754" s="10"/>
    </row>
    <row r="755" spans="1:10" ht="27.6" x14ac:dyDescent="0.3">
      <c r="A755" s="345"/>
      <c r="B755" s="366"/>
      <c r="C755" s="18"/>
      <c r="D755" s="19"/>
      <c r="E755" s="11" t="s">
        <v>21</v>
      </c>
      <c r="F755" s="60">
        <f t="shared" si="20"/>
        <v>0</v>
      </c>
      <c r="G755" s="60">
        <f t="shared" si="20"/>
        <v>6659.81</v>
      </c>
      <c r="H755" s="211"/>
      <c r="I755" s="211"/>
      <c r="J755" s="10"/>
    </row>
    <row r="756" spans="1:10" x14ac:dyDescent="0.3">
      <c r="A756" s="345"/>
      <c r="B756" s="366"/>
      <c r="C756" s="21"/>
      <c r="D756" s="22"/>
      <c r="E756" s="23" t="s">
        <v>15</v>
      </c>
      <c r="F756" s="63">
        <f t="shared" si="20"/>
        <v>0</v>
      </c>
      <c r="G756" s="63">
        <f t="shared" si="20"/>
        <v>639.53</v>
      </c>
      <c r="H756" s="213"/>
      <c r="I756" s="213"/>
      <c r="J756" s="25"/>
    </row>
    <row r="757" spans="1:10" ht="15.75" customHeight="1" x14ac:dyDescent="0.3">
      <c r="A757" s="339" t="s">
        <v>122</v>
      </c>
      <c r="B757" s="360" t="s">
        <v>123</v>
      </c>
      <c r="C757" s="331" t="s">
        <v>124</v>
      </c>
      <c r="D757" s="331" t="s">
        <v>125</v>
      </c>
      <c r="E757" s="5" t="s">
        <v>14</v>
      </c>
      <c r="F757" s="107">
        <v>537.79999999999995</v>
      </c>
      <c r="G757" s="59">
        <v>2689</v>
      </c>
      <c r="H757" s="210"/>
      <c r="I757" s="210"/>
      <c r="J757" s="7"/>
    </row>
    <row r="758" spans="1:10" x14ac:dyDescent="0.3">
      <c r="A758" s="339"/>
      <c r="B758" s="360"/>
      <c r="C758" s="331"/>
      <c r="D758" s="331"/>
      <c r="E758" s="8" t="s">
        <v>15</v>
      </c>
      <c r="F758" s="108">
        <v>537.79999999999995</v>
      </c>
      <c r="G758" s="60"/>
      <c r="H758" s="211"/>
      <c r="I758" s="211"/>
      <c r="J758" s="10"/>
    </row>
    <row r="759" spans="1:10" x14ac:dyDescent="0.3">
      <c r="A759" s="339"/>
      <c r="B759" s="360"/>
      <c r="C759" s="331"/>
      <c r="D759" s="331"/>
      <c r="E759" s="11" t="s">
        <v>16</v>
      </c>
      <c r="F759" s="108">
        <v>66.7</v>
      </c>
      <c r="G759" s="60">
        <v>332</v>
      </c>
      <c r="H759" s="211"/>
      <c r="I759" s="211"/>
      <c r="J759" s="10"/>
    </row>
    <row r="760" spans="1:10" x14ac:dyDescent="0.3">
      <c r="A760" s="339"/>
      <c r="B760" s="360"/>
      <c r="C760" s="331"/>
      <c r="D760" s="331"/>
      <c r="E760" s="8" t="s">
        <v>15</v>
      </c>
      <c r="F760" s="108">
        <v>66.7</v>
      </c>
      <c r="G760" s="60"/>
      <c r="H760" s="211"/>
      <c r="I760" s="211"/>
      <c r="J760" s="10"/>
    </row>
    <row r="761" spans="1:10" x14ac:dyDescent="0.3">
      <c r="A761" s="339"/>
      <c r="B761" s="360"/>
      <c r="C761" s="331"/>
      <c r="D761" s="331"/>
      <c r="E761" s="11" t="s">
        <v>17</v>
      </c>
      <c r="F761" s="60">
        <v>6.9</v>
      </c>
      <c r="G761" s="60">
        <v>34.5</v>
      </c>
      <c r="H761" s="211"/>
      <c r="I761" s="211"/>
      <c r="J761" s="10"/>
    </row>
    <row r="762" spans="1:10" x14ac:dyDescent="0.3">
      <c r="A762" s="339"/>
      <c r="B762" s="360"/>
      <c r="C762" s="331"/>
      <c r="D762" s="331"/>
      <c r="E762" s="8" t="s">
        <v>15</v>
      </c>
      <c r="F762" s="60">
        <v>6.9</v>
      </c>
      <c r="G762" s="60"/>
      <c r="H762" s="211"/>
      <c r="I762" s="211"/>
      <c r="J762" s="10"/>
    </row>
    <row r="763" spans="1:10" ht="27.6" x14ac:dyDescent="0.3">
      <c r="A763" s="339"/>
      <c r="B763" s="360"/>
      <c r="C763" s="331"/>
      <c r="D763" s="331"/>
      <c r="E763" s="11" t="s">
        <v>18</v>
      </c>
      <c r="F763" s="60" t="s">
        <v>54</v>
      </c>
      <c r="G763" s="60"/>
      <c r="H763" s="211"/>
      <c r="I763" s="211"/>
      <c r="J763" s="10"/>
    </row>
    <row r="764" spans="1:10" x14ac:dyDescent="0.3">
      <c r="A764" s="339"/>
      <c r="B764" s="360"/>
      <c r="C764" s="331"/>
      <c r="D764" s="331"/>
      <c r="E764" s="8" t="s">
        <v>15</v>
      </c>
      <c r="F764" s="60" t="s">
        <v>54</v>
      </c>
      <c r="G764" s="60"/>
      <c r="H764" s="211"/>
      <c r="I764" s="211"/>
      <c r="J764" s="10"/>
    </row>
    <row r="765" spans="1:10" x14ac:dyDescent="0.3">
      <c r="A765" s="339"/>
      <c r="B765" s="360"/>
      <c r="C765" s="331"/>
      <c r="D765" s="331"/>
      <c r="E765" s="11" t="s">
        <v>19</v>
      </c>
      <c r="F765" s="60" t="s">
        <v>54</v>
      </c>
      <c r="G765" s="60"/>
      <c r="H765" s="211"/>
      <c r="I765" s="211"/>
      <c r="J765" s="10"/>
    </row>
    <row r="766" spans="1:10" x14ac:dyDescent="0.3">
      <c r="A766" s="339"/>
      <c r="B766" s="360"/>
      <c r="C766" s="331"/>
      <c r="D766" s="331"/>
      <c r="E766" s="8" t="s">
        <v>15</v>
      </c>
      <c r="F766" s="60" t="s">
        <v>54</v>
      </c>
      <c r="G766" s="60"/>
      <c r="H766" s="211"/>
      <c r="I766" s="211"/>
      <c r="J766" s="10"/>
    </row>
    <row r="767" spans="1:10" x14ac:dyDescent="0.3">
      <c r="A767" s="339"/>
      <c r="B767" s="360"/>
      <c r="C767" s="331"/>
      <c r="D767" s="331"/>
      <c r="E767" s="11" t="s">
        <v>20</v>
      </c>
      <c r="F767" s="60">
        <f>SUM(F757,F759,F761,F763,F765)</f>
        <v>611.4</v>
      </c>
      <c r="G767" s="60">
        <f>SUM(G757,G759,G761,G763,G765)</f>
        <v>3055.5</v>
      </c>
      <c r="H767" s="211"/>
      <c r="I767" s="211"/>
      <c r="J767" s="10"/>
    </row>
    <row r="768" spans="1:10" x14ac:dyDescent="0.3">
      <c r="A768" s="339"/>
      <c r="B768" s="360"/>
      <c r="C768" s="331"/>
      <c r="D768" s="331"/>
      <c r="E768" s="12" t="s">
        <v>15</v>
      </c>
      <c r="F768" s="61">
        <f>SUM(F758,F760,F762,F764,F766)</f>
        <v>611.4</v>
      </c>
      <c r="G768" s="61">
        <f>SUM(G758,G760,G762,G764,G766)</f>
        <v>0</v>
      </c>
      <c r="H768" s="212"/>
      <c r="I768" s="212"/>
      <c r="J768" s="14"/>
    </row>
    <row r="769" spans="1:10" x14ac:dyDescent="0.3">
      <c r="A769" s="339"/>
      <c r="B769" s="360"/>
      <c r="C769" s="15"/>
      <c r="D769" s="16"/>
      <c r="E769" s="5" t="s">
        <v>14</v>
      </c>
      <c r="F769" s="59">
        <f t="shared" ref="F769:G780" si="21">F757</f>
        <v>537.79999999999995</v>
      </c>
      <c r="G769" s="59">
        <f t="shared" si="21"/>
        <v>2689</v>
      </c>
      <c r="H769" s="210"/>
      <c r="I769" s="210"/>
      <c r="J769" s="7"/>
    </row>
    <row r="770" spans="1:10" x14ac:dyDescent="0.3">
      <c r="A770" s="339"/>
      <c r="B770" s="360"/>
      <c r="C770" s="18"/>
      <c r="D770" s="19"/>
      <c r="E770" s="8" t="s">
        <v>15</v>
      </c>
      <c r="F770" s="60">
        <f t="shared" si="21"/>
        <v>537.79999999999995</v>
      </c>
      <c r="G770" s="60">
        <f t="shared" si="21"/>
        <v>0</v>
      </c>
      <c r="H770" s="211"/>
      <c r="I770" s="211"/>
      <c r="J770" s="10"/>
    </row>
    <row r="771" spans="1:10" x14ac:dyDescent="0.3">
      <c r="A771" s="339"/>
      <c r="B771" s="360"/>
      <c r="C771" s="18"/>
      <c r="D771" s="19"/>
      <c r="E771" s="11" t="s">
        <v>16</v>
      </c>
      <c r="F771" s="60">
        <f t="shared" si="21"/>
        <v>66.7</v>
      </c>
      <c r="G771" s="60">
        <f t="shared" si="21"/>
        <v>332</v>
      </c>
      <c r="H771" s="211"/>
      <c r="I771" s="211"/>
      <c r="J771" s="10"/>
    </row>
    <row r="772" spans="1:10" x14ac:dyDescent="0.3">
      <c r="A772" s="339"/>
      <c r="B772" s="360"/>
      <c r="C772" s="18"/>
      <c r="D772" s="19"/>
      <c r="E772" s="8" t="s">
        <v>15</v>
      </c>
      <c r="F772" s="60">
        <f t="shared" si="21"/>
        <v>66.7</v>
      </c>
      <c r="G772" s="60">
        <f t="shared" si="21"/>
        <v>0</v>
      </c>
      <c r="H772" s="211"/>
      <c r="I772" s="211"/>
      <c r="J772" s="10"/>
    </row>
    <row r="773" spans="1:10" x14ac:dyDescent="0.3">
      <c r="A773" s="339"/>
      <c r="B773" s="360"/>
      <c r="C773" s="18"/>
      <c r="D773" s="19"/>
      <c r="E773" s="11" t="s">
        <v>17</v>
      </c>
      <c r="F773" s="60">
        <f t="shared" si="21"/>
        <v>6.9</v>
      </c>
      <c r="G773" s="60">
        <f t="shared" si="21"/>
        <v>34.5</v>
      </c>
      <c r="H773" s="211"/>
      <c r="I773" s="211"/>
      <c r="J773" s="10"/>
    </row>
    <row r="774" spans="1:10" x14ac:dyDescent="0.3">
      <c r="A774" s="339"/>
      <c r="B774" s="360"/>
      <c r="C774" s="18"/>
      <c r="D774" s="19"/>
      <c r="E774" s="8" t="s">
        <v>15</v>
      </c>
      <c r="F774" s="60">
        <f t="shared" si="21"/>
        <v>6.9</v>
      </c>
      <c r="G774" s="60">
        <f t="shared" si="21"/>
        <v>0</v>
      </c>
      <c r="H774" s="211"/>
      <c r="I774" s="211"/>
      <c r="J774" s="10"/>
    </row>
    <row r="775" spans="1:10" ht="27.6" x14ac:dyDescent="0.3">
      <c r="A775" s="339"/>
      <c r="B775" s="360"/>
      <c r="C775" s="18"/>
      <c r="D775" s="19"/>
      <c r="E775" s="11" t="s">
        <v>18</v>
      </c>
      <c r="F775" s="60" t="str">
        <f t="shared" si="21"/>
        <v>-</v>
      </c>
      <c r="G775" s="60">
        <f t="shared" si="21"/>
        <v>0</v>
      </c>
      <c r="H775" s="211"/>
      <c r="I775" s="211"/>
      <c r="J775" s="10"/>
    </row>
    <row r="776" spans="1:10" x14ac:dyDescent="0.3">
      <c r="A776" s="339"/>
      <c r="B776" s="360"/>
      <c r="C776" s="18"/>
      <c r="D776" s="19"/>
      <c r="E776" s="8" t="s">
        <v>15</v>
      </c>
      <c r="F776" s="60" t="str">
        <f t="shared" si="21"/>
        <v>-</v>
      </c>
      <c r="G776" s="60">
        <f t="shared" si="21"/>
        <v>0</v>
      </c>
      <c r="H776" s="211"/>
      <c r="I776" s="211"/>
      <c r="J776" s="10"/>
    </row>
    <row r="777" spans="1:10" x14ac:dyDescent="0.3">
      <c r="A777" s="339"/>
      <c r="B777" s="360"/>
      <c r="C777" s="18"/>
      <c r="D777" s="19"/>
      <c r="E777" s="11" t="s">
        <v>19</v>
      </c>
      <c r="F777" s="60" t="str">
        <f t="shared" si="21"/>
        <v>-</v>
      </c>
      <c r="G777" s="60">
        <f t="shared" si="21"/>
        <v>0</v>
      </c>
      <c r="H777" s="211"/>
      <c r="I777" s="211"/>
      <c r="J777" s="10"/>
    </row>
    <row r="778" spans="1:10" x14ac:dyDescent="0.3">
      <c r="A778" s="339"/>
      <c r="B778" s="360"/>
      <c r="C778" s="18"/>
      <c r="D778" s="19"/>
      <c r="E778" s="8" t="s">
        <v>15</v>
      </c>
      <c r="F778" s="60" t="str">
        <f t="shared" si="21"/>
        <v>-</v>
      </c>
      <c r="G778" s="60">
        <f t="shared" si="21"/>
        <v>0</v>
      </c>
      <c r="H778" s="211"/>
      <c r="I778" s="211"/>
      <c r="J778" s="10"/>
    </row>
    <row r="779" spans="1:10" ht="27.6" x14ac:dyDescent="0.3">
      <c r="A779" s="339"/>
      <c r="B779" s="360"/>
      <c r="C779" s="18"/>
      <c r="D779" s="19"/>
      <c r="E779" s="11" t="s">
        <v>21</v>
      </c>
      <c r="F779" s="60">
        <f t="shared" si="21"/>
        <v>611.4</v>
      </c>
      <c r="G779" s="60">
        <f t="shared" si="21"/>
        <v>3055.5</v>
      </c>
      <c r="H779" s="211"/>
      <c r="I779" s="211"/>
      <c r="J779" s="10"/>
    </row>
    <row r="780" spans="1:10" x14ac:dyDescent="0.3">
      <c r="A780" s="339"/>
      <c r="B780" s="360"/>
      <c r="C780" s="21"/>
      <c r="D780" s="22"/>
      <c r="E780" s="23" t="s">
        <v>15</v>
      </c>
      <c r="F780" s="63">
        <f t="shared" si="21"/>
        <v>611.4</v>
      </c>
      <c r="G780" s="63">
        <f t="shared" si="21"/>
        <v>0</v>
      </c>
      <c r="H780" s="213"/>
      <c r="I780" s="213"/>
      <c r="J780" s="25"/>
    </row>
    <row r="781" spans="1:10" x14ac:dyDescent="0.3">
      <c r="A781" s="87"/>
      <c r="B781" s="109"/>
      <c r="C781" s="16"/>
      <c r="D781" s="16"/>
      <c r="E781" s="110" t="s">
        <v>14</v>
      </c>
      <c r="F781" s="107">
        <f t="shared" ref="F781:G792" si="22">SUM(F721,F745,F769)</f>
        <v>1336.75</v>
      </c>
      <c r="G781" s="59">
        <f t="shared" si="22"/>
        <v>15588.029999999999</v>
      </c>
      <c r="H781" s="235"/>
      <c r="I781" s="235"/>
      <c r="J781" s="111"/>
    </row>
    <row r="782" spans="1:10" x14ac:dyDescent="0.3">
      <c r="A782" s="52"/>
      <c r="B782" s="112"/>
      <c r="C782" s="19"/>
      <c r="D782" s="19"/>
      <c r="E782" s="113" t="s">
        <v>15</v>
      </c>
      <c r="F782" s="108">
        <f t="shared" si="22"/>
        <v>1336.75</v>
      </c>
      <c r="G782" s="60">
        <f t="shared" si="22"/>
        <v>626.74</v>
      </c>
      <c r="H782" s="236"/>
      <c r="I782" s="236"/>
      <c r="J782" s="114"/>
    </row>
    <row r="783" spans="1:10" x14ac:dyDescent="0.3">
      <c r="A783" s="52"/>
      <c r="B783" s="112"/>
      <c r="C783" s="19"/>
      <c r="D783" s="19"/>
      <c r="E783" s="115" t="s">
        <v>16</v>
      </c>
      <c r="F783" s="108">
        <f t="shared" si="22"/>
        <v>288.85000000000002</v>
      </c>
      <c r="G783" s="60">
        <f t="shared" si="22"/>
        <v>332</v>
      </c>
      <c r="H783" s="236"/>
      <c r="I783" s="236"/>
      <c r="J783" s="114"/>
    </row>
    <row r="784" spans="1:10" x14ac:dyDescent="0.3">
      <c r="A784" s="52"/>
      <c r="B784" s="112"/>
      <c r="C784" s="19"/>
      <c r="D784" s="19"/>
      <c r="E784" s="113" t="s">
        <v>15</v>
      </c>
      <c r="F784" s="108">
        <f t="shared" si="22"/>
        <v>288.85000000000002</v>
      </c>
      <c r="G784" s="60">
        <f t="shared" si="22"/>
        <v>0</v>
      </c>
      <c r="H784" s="236"/>
      <c r="I784" s="236"/>
      <c r="J784" s="114"/>
    </row>
    <row r="785" spans="1:10" x14ac:dyDescent="0.3">
      <c r="A785" s="52"/>
      <c r="B785" s="112"/>
      <c r="C785" s="19"/>
      <c r="D785" s="19"/>
      <c r="E785" s="115" t="s">
        <v>17</v>
      </c>
      <c r="F785" s="60">
        <f t="shared" si="22"/>
        <v>6.9</v>
      </c>
      <c r="G785" s="60">
        <f t="shared" si="22"/>
        <v>168.18</v>
      </c>
      <c r="H785" s="236"/>
      <c r="I785" s="236"/>
      <c r="J785" s="114"/>
    </row>
    <row r="786" spans="1:10" x14ac:dyDescent="0.3">
      <c r="A786" s="52"/>
      <c r="B786" s="112"/>
      <c r="C786" s="19"/>
      <c r="D786" s="19"/>
      <c r="E786" s="113" t="s">
        <v>15</v>
      </c>
      <c r="F786" s="60">
        <f t="shared" si="22"/>
        <v>6.9</v>
      </c>
      <c r="G786" s="60">
        <f t="shared" si="22"/>
        <v>12.79</v>
      </c>
      <c r="H786" s="236"/>
      <c r="I786" s="236"/>
      <c r="J786" s="114"/>
    </row>
    <row r="787" spans="1:10" ht="27.6" x14ac:dyDescent="0.3">
      <c r="A787" s="52"/>
      <c r="B787" s="112"/>
      <c r="C787" s="19"/>
      <c r="D787" s="19"/>
      <c r="E787" s="115" t="s">
        <v>18</v>
      </c>
      <c r="F787" s="60">
        <f t="shared" si="22"/>
        <v>0</v>
      </c>
      <c r="G787" s="60">
        <f t="shared" si="22"/>
        <v>0</v>
      </c>
      <c r="H787" s="236"/>
      <c r="I787" s="236"/>
      <c r="J787" s="114"/>
    </row>
    <row r="788" spans="1:10" x14ac:dyDescent="0.3">
      <c r="A788" s="52"/>
      <c r="B788" s="112"/>
      <c r="C788" s="19"/>
      <c r="D788" s="19"/>
      <c r="E788" s="113" t="s">
        <v>15</v>
      </c>
      <c r="F788" s="60">
        <f t="shared" si="22"/>
        <v>0</v>
      </c>
      <c r="G788" s="60">
        <f t="shared" si="22"/>
        <v>0</v>
      </c>
      <c r="H788" s="236"/>
      <c r="I788" s="236"/>
      <c r="J788" s="114"/>
    </row>
    <row r="789" spans="1:10" x14ac:dyDescent="0.3">
      <c r="A789" s="52"/>
      <c r="B789" s="112"/>
      <c r="C789" s="19"/>
      <c r="D789" s="19"/>
      <c r="E789" s="115" t="s">
        <v>19</v>
      </c>
      <c r="F789" s="60">
        <f t="shared" si="22"/>
        <v>0</v>
      </c>
      <c r="G789" s="60">
        <f t="shared" si="22"/>
        <v>0</v>
      </c>
      <c r="H789" s="236"/>
      <c r="I789" s="236"/>
      <c r="J789" s="114"/>
    </row>
    <row r="790" spans="1:10" x14ac:dyDescent="0.3">
      <c r="A790" s="52"/>
      <c r="B790" s="112"/>
      <c r="C790" s="19"/>
      <c r="D790" s="19"/>
      <c r="E790" s="113" t="s">
        <v>15</v>
      </c>
      <c r="F790" s="60">
        <f t="shared" si="22"/>
        <v>0</v>
      </c>
      <c r="G790" s="60">
        <f t="shared" si="22"/>
        <v>0</v>
      </c>
      <c r="H790" s="236"/>
      <c r="I790" s="236"/>
      <c r="J790" s="114"/>
    </row>
    <row r="791" spans="1:10" ht="27.6" x14ac:dyDescent="0.3">
      <c r="A791" s="52"/>
      <c r="B791" s="112"/>
      <c r="C791" s="19"/>
      <c r="D791" s="19"/>
      <c r="E791" s="115" t="s">
        <v>48</v>
      </c>
      <c r="F791" s="60">
        <f t="shared" si="22"/>
        <v>1632.5</v>
      </c>
      <c r="G791" s="60">
        <f t="shared" si="22"/>
        <v>16088.21</v>
      </c>
      <c r="H791" s="236"/>
      <c r="I791" s="236"/>
      <c r="J791" s="114"/>
    </row>
    <row r="792" spans="1:10" x14ac:dyDescent="0.3">
      <c r="A792" s="92"/>
      <c r="B792" s="116"/>
      <c r="C792" s="22"/>
      <c r="D792" s="22"/>
      <c r="E792" s="117" t="s">
        <v>15</v>
      </c>
      <c r="F792" s="63">
        <f t="shared" si="22"/>
        <v>1632.5</v>
      </c>
      <c r="G792" s="63">
        <f t="shared" si="22"/>
        <v>639.53</v>
      </c>
      <c r="H792" s="237"/>
      <c r="I792" s="237"/>
      <c r="J792" s="118"/>
    </row>
    <row r="793" spans="1:10" ht="16.5" customHeight="1" x14ac:dyDescent="0.3">
      <c r="A793" s="329" t="s">
        <v>126</v>
      </c>
      <c r="B793" s="329"/>
      <c r="C793" s="329"/>
      <c r="D793" s="329"/>
      <c r="E793" s="329"/>
      <c r="F793" s="329"/>
      <c r="G793" s="329"/>
      <c r="H793" s="329"/>
      <c r="I793" s="329"/>
      <c r="J793" s="329"/>
    </row>
    <row r="794" spans="1:10" ht="15.75" customHeight="1" x14ac:dyDescent="0.3">
      <c r="A794" s="333" t="s">
        <v>127</v>
      </c>
      <c r="B794" s="333" t="s">
        <v>128</v>
      </c>
      <c r="C794" s="363" t="s">
        <v>129</v>
      </c>
      <c r="D794" s="364" t="s">
        <v>130</v>
      </c>
      <c r="E794" s="5" t="s">
        <v>14</v>
      </c>
      <c r="F794" s="119" t="s">
        <v>54</v>
      </c>
      <c r="G794" s="17">
        <v>50610.2</v>
      </c>
      <c r="H794" s="238"/>
      <c r="I794" s="238"/>
      <c r="J794" s="42"/>
    </row>
    <row r="795" spans="1:10" x14ac:dyDescent="0.3">
      <c r="A795" s="333"/>
      <c r="B795" s="333"/>
      <c r="C795" s="363"/>
      <c r="D795" s="364"/>
      <c r="E795" s="8" t="s">
        <v>15</v>
      </c>
      <c r="F795" s="20"/>
      <c r="G795" s="20">
        <v>73.5</v>
      </c>
      <c r="H795" s="239"/>
      <c r="I795" s="239"/>
      <c r="J795" s="45"/>
    </row>
    <row r="796" spans="1:10" x14ac:dyDescent="0.3">
      <c r="A796" s="333"/>
      <c r="B796" s="333"/>
      <c r="C796" s="363"/>
      <c r="D796" s="364"/>
      <c r="E796" s="11" t="s">
        <v>16</v>
      </c>
      <c r="F796" s="20"/>
      <c r="G796" s="20">
        <v>1091.5999999999999</v>
      </c>
      <c r="H796" s="239"/>
      <c r="I796" s="239"/>
      <c r="J796" s="45"/>
    </row>
    <row r="797" spans="1:10" x14ac:dyDescent="0.3">
      <c r="A797" s="333"/>
      <c r="B797" s="333"/>
      <c r="C797" s="363"/>
      <c r="D797" s="364"/>
      <c r="E797" s="8" t="s">
        <v>15</v>
      </c>
      <c r="F797" s="20"/>
      <c r="G797" s="20">
        <v>7.5</v>
      </c>
      <c r="H797" s="239"/>
      <c r="I797" s="239"/>
      <c r="J797" s="45"/>
    </row>
    <row r="798" spans="1:10" x14ac:dyDescent="0.3">
      <c r="A798" s="333"/>
      <c r="B798" s="333"/>
      <c r="C798" s="363"/>
      <c r="D798" s="364"/>
      <c r="E798" s="11" t="s">
        <v>17</v>
      </c>
      <c r="F798" s="20"/>
      <c r="G798" s="20"/>
      <c r="H798" s="239"/>
      <c r="I798" s="239"/>
      <c r="J798" s="45"/>
    </row>
    <row r="799" spans="1:10" x14ac:dyDescent="0.3">
      <c r="A799" s="333"/>
      <c r="B799" s="333"/>
      <c r="C799" s="363"/>
      <c r="D799" s="364"/>
      <c r="E799" s="8" t="s">
        <v>15</v>
      </c>
      <c r="F799" s="20"/>
      <c r="G799" s="20"/>
      <c r="H799" s="239"/>
      <c r="I799" s="239"/>
      <c r="J799" s="45"/>
    </row>
    <row r="800" spans="1:10" ht="27.6" x14ac:dyDescent="0.3">
      <c r="A800" s="333"/>
      <c r="B800" s="333"/>
      <c r="C800" s="363"/>
      <c r="D800" s="364"/>
      <c r="E800" s="11" t="s">
        <v>18</v>
      </c>
      <c r="F800" s="20"/>
      <c r="G800" s="20"/>
      <c r="H800" s="239"/>
      <c r="I800" s="239"/>
      <c r="J800" s="45"/>
    </row>
    <row r="801" spans="1:10" x14ac:dyDescent="0.3">
      <c r="A801" s="333"/>
      <c r="B801" s="333"/>
      <c r="C801" s="363"/>
      <c r="D801" s="364"/>
      <c r="E801" s="8" t="s">
        <v>15</v>
      </c>
      <c r="F801" s="20"/>
      <c r="G801" s="20"/>
      <c r="H801" s="239"/>
      <c r="I801" s="239"/>
      <c r="J801" s="45"/>
    </row>
    <row r="802" spans="1:10" x14ac:dyDescent="0.3">
      <c r="A802" s="333"/>
      <c r="B802" s="333"/>
      <c r="C802" s="363"/>
      <c r="D802" s="364"/>
      <c r="E802" s="11" t="s">
        <v>19</v>
      </c>
      <c r="F802" s="20"/>
      <c r="G802" s="20">
        <v>411.5</v>
      </c>
      <c r="H802" s="239"/>
      <c r="I802" s="239"/>
      <c r="J802" s="45"/>
    </row>
    <row r="803" spans="1:10" x14ac:dyDescent="0.3">
      <c r="A803" s="333"/>
      <c r="B803" s="333"/>
      <c r="C803" s="363"/>
      <c r="D803" s="364"/>
      <c r="E803" s="8" t="s">
        <v>15</v>
      </c>
      <c r="F803" s="20"/>
      <c r="G803" s="20">
        <v>293.8</v>
      </c>
      <c r="H803" s="239"/>
      <c r="I803" s="239"/>
      <c r="J803" s="45"/>
    </row>
    <row r="804" spans="1:10" x14ac:dyDescent="0.3">
      <c r="A804" s="333"/>
      <c r="B804" s="333"/>
      <c r="C804" s="363"/>
      <c r="D804" s="364"/>
      <c r="E804" s="11" t="s">
        <v>20</v>
      </c>
      <c r="F804" s="20"/>
      <c r="G804" s="20">
        <v>52113.3</v>
      </c>
      <c r="H804" s="239"/>
      <c r="I804" s="239"/>
      <c r="J804" s="45"/>
    </row>
    <row r="805" spans="1:10" x14ac:dyDescent="0.3">
      <c r="A805" s="333"/>
      <c r="B805" s="333"/>
      <c r="C805" s="363"/>
      <c r="D805" s="364"/>
      <c r="E805" s="8" t="s">
        <v>15</v>
      </c>
      <c r="F805" s="20"/>
      <c r="G805" s="20">
        <v>374.8</v>
      </c>
      <c r="H805" s="239"/>
      <c r="I805" s="239"/>
      <c r="J805" s="45"/>
    </row>
    <row r="806" spans="1:10" ht="15.75" customHeight="1" x14ac:dyDescent="0.3">
      <c r="A806" s="333"/>
      <c r="B806" s="333"/>
      <c r="C806" s="365" t="s">
        <v>131</v>
      </c>
      <c r="D806" s="361" t="s">
        <v>132</v>
      </c>
      <c r="E806" s="11" t="s">
        <v>14</v>
      </c>
      <c r="F806" s="20"/>
      <c r="G806" s="20">
        <v>68.3</v>
      </c>
      <c r="H806" s="239"/>
      <c r="I806" s="239"/>
      <c r="J806" s="45"/>
    </row>
    <row r="807" spans="1:10" x14ac:dyDescent="0.3">
      <c r="A807" s="333"/>
      <c r="B807" s="333"/>
      <c r="C807" s="365"/>
      <c r="D807" s="361"/>
      <c r="E807" s="8" t="s">
        <v>15</v>
      </c>
      <c r="F807" s="20"/>
      <c r="G807" s="120" t="s">
        <v>54</v>
      </c>
      <c r="H807" s="240"/>
      <c r="I807" s="240"/>
      <c r="J807" s="45"/>
    </row>
    <row r="808" spans="1:10" x14ac:dyDescent="0.3">
      <c r="A808" s="333"/>
      <c r="B808" s="333"/>
      <c r="C808" s="365"/>
      <c r="D808" s="361"/>
      <c r="E808" s="11" t="s">
        <v>16</v>
      </c>
      <c r="F808" s="20"/>
      <c r="G808" s="20">
        <v>1.4</v>
      </c>
      <c r="H808" s="239"/>
      <c r="I808" s="239"/>
      <c r="J808" s="45"/>
    </row>
    <row r="809" spans="1:10" x14ac:dyDescent="0.3">
      <c r="A809" s="333"/>
      <c r="B809" s="333"/>
      <c r="C809" s="365"/>
      <c r="D809" s="361"/>
      <c r="E809" s="8" t="s">
        <v>15</v>
      </c>
      <c r="F809" s="20"/>
      <c r="G809" s="120" t="s">
        <v>54</v>
      </c>
      <c r="H809" s="240"/>
      <c r="I809" s="240"/>
      <c r="J809" s="45"/>
    </row>
    <row r="810" spans="1:10" x14ac:dyDescent="0.3">
      <c r="A810" s="333"/>
      <c r="B810" s="333"/>
      <c r="C810" s="365"/>
      <c r="D810" s="361"/>
      <c r="E810" s="11" t="s">
        <v>17</v>
      </c>
      <c r="F810" s="20"/>
      <c r="G810" s="20"/>
      <c r="H810" s="239"/>
      <c r="I810" s="239"/>
      <c r="J810" s="45"/>
    </row>
    <row r="811" spans="1:10" x14ac:dyDescent="0.3">
      <c r="A811" s="333"/>
      <c r="B811" s="333"/>
      <c r="C811" s="365"/>
      <c r="D811" s="361"/>
      <c r="E811" s="8" t="s">
        <v>15</v>
      </c>
      <c r="F811" s="20"/>
      <c r="G811" s="20"/>
      <c r="H811" s="239"/>
      <c r="I811" s="239"/>
      <c r="J811" s="45"/>
    </row>
    <row r="812" spans="1:10" ht="27.6" x14ac:dyDescent="0.3">
      <c r="A812" s="333"/>
      <c r="B812" s="333"/>
      <c r="C812" s="365"/>
      <c r="D812" s="361"/>
      <c r="E812" s="11" t="s">
        <v>18</v>
      </c>
      <c r="F812" s="20"/>
      <c r="G812" s="20"/>
      <c r="H812" s="239"/>
      <c r="I812" s="239"/>
      <c r="J812" s="45"/>
    </row>
    <row r="813" spans="1:10" x14ac:dyDescent="0.3">
      <c r="A813" s="333"/>
      <c r="B813" s="333"/>
      <c r="C813" s="365"/>
      <c r="D813" s="361"/>
      <c r="E813" s="8" t="s">
        <v>15</v>
      </c>
      <c r="F813" s="20"/>
      <c r="G813" s="20"/>
      <c r="H813" s="239"/>
      <c r="I813" s="239"/>
      <c r="J813" s="45"/>
    </row>
    <row r="814" spans="1:10" x14ac:dyDescent="0.3">
      <c r="A814" s="333"/>
      <c r="B814" s="333"/>
      <c r="C814" s="365"/>
      <c r="D814" s="361"/>
      <c r="E814" s="11" t="s">
        <v>19</v>
      </c>
      <c r="F814" s="20"/>
      <c r="G814" s="20"/>
      <c r="H814" s="239"/>
      <c r="I814" s="239"/>
      <c r="J814" s="45"/>
    </row>
    <row r="815" spans="1:10" x14ac:dyDescent="0.3">
      <c r="A815" s="333"/>
      <c r="B815" s="333"/>
      <c r="C815" s="365"/>
      <c r="D815" s="361"/>
      <c r="E815" s="8" t="s">
        <v>15</v>
      </c>
      <c r="F815" s="20"/>
      <c r="G815" s="20"/>
      <c r="H815" s="239"/>
      <c r="I815" s="239"/>
      <c r="J815" s="45"/>
    </row>
    <row r="816" spans="1:10" x14ac:dyDescent="0.3">
      <c r="A816" s="333"/>
      <c r="B816" s="333"/>
      <c r="C816" s="365"/>
      <c r="D816" s="361"/>
      <c r="E816" s="11" t="s">
        <v>20</v>
      </c>
      <c r="F816" s="20"/>
      <c r="G816" s="20">
        <v>69.7</v>
      </c>
      <c r="H816" s="239"/>
      <c r="I816" s="239"/>
      <c r="J816" s="45"/>
    </row>
    <row r="817" spans="1:10" x14ac:dyDescent="0.3">
      <c r="A817" s="333"/>
      <c r="B817" s="333"/>
      <c r="C817" s="365"/>
      <c r="D817" s="361"/>
      <c r="E817" s="12" t="s">
        <v>15</v>
      </c>
      <c r="F817" s="121"/>
      <c r="G817" s="122" t="s">
        <v>54</v>
      </c>
      <c r="H817" s="241"/>
      <c r="I817" s="241"/>
      <c r="J817" s="48"/>
    </row>
    <row r="818" spans="1:10" x14ac:dyDescent="0.3">
      <c r="A818" s="333"/>
      <c r="B818" s="333"/>
      <c r="C818" s="15"/>
      <c r="D818" s="16"/>
      <c r="E818" s="5" t="s">
        <v>14</v>
      </c>
      <c r="F818" s="17"/>
      <c r="G818" s="17">
        <f t="shared" ref="G818:G829" si="23">SUM(G794,G806)</f>
        <v>50678.5</v>
      </c>
      <c r="H818" s="238"/>
      <c r="I818" s="238"/>
      <c r="J818" s="42"/>
    </row>
    <row r="819" spans="1:10" x14ac:dyDescent="0.3">
      <c r="A819" s="333"/>
      <c r="B819" s="333"/>
      <c r="C819" s="18"/>
      <c r="D819" s="19"/>
      <c r="E819" s="8" t="s">
        <v>15</v>
      </c>
      <c r="F819" s="20"/>
      <c r="G819" s="20">
        <f t="shared" si="23"/>
        <v>73.5</v>
      </c>
      <c r="H819" s="239"/>
      <c r="I819" s="239"/>
      <c r="J819" s="45"/>
    </row>
    <row r="820" spans="1:10" x14ac:dyDescent="0.3">
      <c r="A820" s="333"/>
      <c r="B820" s="333"/>
      <c r="C820" s="18"/>
      <c r="D820" s="19"/>
      <c r="E820" s="11" t="s">
        <v>16</v>
      </c>
      <c r="F820" s="20"/>
      <c r="G820" s="20">
        <f t="shared" si="23"/>
        <v>1093</v>
      </c>
      <c r="H820" s="239"/>
      <c r="I820" s="239"/>
      <c r="J820" s="45"/>
    </row>
    <row r="821" spans="1:10" x14ac:dyDescent="0.3">
      <c r="A821" s="333"/>
      <c r="B821" s="333"/>
      <c r="C821" s="18"/>
      <c r="D821" s="19"/>
      <c r="E821" s="8" t="s">
        <v>15</v>
      </c>
      <c r="F821" s="20"/>
      <c r="G821" s="20">
        <f t="shared" si="23"/>
        <v>7.5</v>
      </c>
      <c r="H821" s="239"/>
      <c r="I821" s="239"/>
      <c r="J821" s="45"/>
    </row>
    <row r="822" spans="1:10" x14ac:dyDescent="0.3">
      <c r="A822" s="333"/>
      <c r="B822" s="333"/>
      <c r="C822" s="18"/>
      <c r="D822" s="19"/>
      <c r="E822" s="11" t="s">
        <v>17</v>
      </c>
      <c r="F822" s="20"/>
      <c r="G822" s="20">
        <f t="shared" si="23"/>
        <v>0</v>
      </c>
      <c r="H822" s="239"/>
      <c r="I822" s="239"/>
      <c r="J822" s="45"/>
    </row>
    <row r="823" spans="1:10" x14ac:dyDescent="0.3">
      <c r="A823" s="333"/>
      <c r="B823" s="333"/>
      <c r="C823" s="18"/>
      <c r="D823" s="19"/>
      <c r="E823" s="8" t="s">
        <v>15</v>
      </c>
      <c r="F823" s="20"/>
      <c r="G823" s="20">
        <f t="shared" si="23"/>
        <v>0</v>
      </c>
      <c r="H823" s="239"/>
      <c r="I823" s="239"/>
      <c r="J823" s="45"/>
    </row>
    <row r="824" spans="1:10" ht="27.6" x14ac:dyDescent="0.3">
      <c r="A824" s="333"/>
      <c r="B824" s="333"/>
      <c r="C824" s="18"/>
      <c r="D824" s="19"/>
      <c r="E824" s="11" t="s">
        <v>18</v>
      </c>
      <c r="F824" s="20"/>
      <c r="G824" s="20">
        <f t="shared" si="23"/>
        <v>0</v>
      </c>
      <c r="H824" s="239"/>
      <c r="I824" s="239"/>
      <c r="J824" s="45"/>
    </row>
    <row r="825" spans="1:10" x14ac:dyDescent="0.3">
      <c r="A825" s="333"/>
      <c r="B825" s="333"/>
      <c r="C825" s="18"/>
      <c r="D825" s="19"/>
      <c r="E825" s="8" t="s">
        <v>15</v>
      </c>
      <c r="F825" s="20"/>
      <c r="G825" s="20">
        <f t="shared" si="23"/>
        <v>0</v>
      </c>
      <c r="H825" s="239"/>
      <c r="I825" s="239"/>
      <c r="J825" s="45"/>
    </row>
    <row r="826" spans="1:10" x14ac:dyDescent="0.3">
      <c r="A826" s="333"/>
      <c r="B826" s="333"/>
      <c r="C826" s="18"/>
      <c r="D826" s="19"/>
      <c r="E826" s="11" t="s">
        <v>19</v>
      </c>
      <c r="F826" s="20"/>
      <c r="G826" s="20">
        <f t="shared" si="23"/>
        <v>411.5</v>
      </c>
      <c r="H826" s="239"/>
      <c r="I826" s="239"/>
      <c r="J826" s="45"/>
    </row>
    <row r="827" spans="1:10" x14ac:dyDescent="0.3">
      <c r="A827" s="333"/>
      <c r="B827" s="333"/>
      <c r="C827" s="18"/>
      <c r="D827" s="19"/>
      <c r="E827" s="8" t="s">
        <v>15</v>
      </c>
      <c r="F827" s="20"/>
      <c r="G827" s="20">
        <f t="shared" si="23"/>
        <v>293.8</v>
      </c>
      <c r="H827" s="239"/>
      <c r="I827" s="239"/>
      <c r="J827" s="45"/>
    </row>
    <row r="828" spans="1:10" ht="27.6" x14ac:dyDescent="0.3">
      <c r="A828" s="333"/>
      <c r="B828" s="333"/>
      <c r="C828" s="18"/>
      <c r="D828" s="19"/>
      <c r="E828" s="11" t="s">
        <v>21</v>
      </c>
      <c r="F828" s="20"/>
      <c r="G828" s="20">
        <f t="shared" si="23"/>
        <v>52183</v>
      </c>
      <c r="H828" s="239"/>
      <c r="I828" s="239"/>
      <c r="J828" s="45"/>
    </row>
    <row r="829" spans="1:10" x14ac:dyDescent="0.3">
      <c r="A829" s="333"/>
      <c r="B829" s="333"/>
      <c r="C829" s="21"/>
      <c r="D829" s="22"/>
      <c r="E829" s="23" t="s">
        <v>15</v>
      </c>
      <c r="F829" s="24"/>
      <c r="G829" s="24">
        <f t="shared" si="23"/>
        <v>374.8</v>
      </c>
      <c r="H829" s="242"/>
      <c r="I829" s="242"/>
      <c r="J829" s="51"/>
    </row>
    <row r="830" spans="1:10" ht="15.75" customHeight="1" x14ac:dyDescent="0.3">
      <c r="A830" s="333" t="s">
        <v>133</v>
      </c>
      <c r="B830" s="333" t="s">
        <v>134</v>
      </c>
      <c r="C830" s="352" t="s">
        <v>135</v>
      </c>
      <c r="D830" s="362" t="s">
        <v>135</v>
      </c>
      <c r="E830" s="27" t="s">
        <v>14</v>
      </c>
      <c r="F830" s="123">
        <v>303.52</v>
      </c>
      <c r="G830" s="123">
        <v>972.48</v>
      </c>
      <c r="H830" s="123"/>
      <c r="I830" s="123"/>
      <c r="J830" s="124"/>
    </row>
    <row r="831" spans="1:10" x14ac:dyDescent="0.3">
      <c r="A831" s="333"/>
      <c r="B831" s="333"/>
      <c r="C831" s="352"/>
      <c r="D831" s="362"/>
      <c r="E831" s="8" t="s">
        <v>15</v>
      </c>
      <c r="F831" s="20">
        <v>152.61000000000001</v>
      </c>
      <c r="G831" s="20"/>
      <c r="H831" s="20"/>
      <c r="I831" s="20"/>
      <c r="J831" s="44"/>
    </row>
    <row r="832" spans="1:10" x14ac:dyDescent="0.3">
      <c r="A832" s="333"/>
      <c r="B832" s="333"/>
      <c r="C832" s="352"/>
      <c r="D832" s="362"/>
      <c r="E832" s="11" t="s">
        <v>16</v>
      </c>
      <c r="F832" s="20"/>
      <c r="G832" s="20"/>
      <c r="H832" s="20"/>
      <c r="I832" s="20"/>
      <c r="J832" s="44"/>
    </row>
    <row r="833" spans="1:10" x14ac:dyDescent="0.3">
      <c r="A833" s="333"/>
      <c r="B833" s="333"/>
      <c r="C833" s="352"/>
      <c r="D833" s="362"/>
      <c r="E833" s="8" t="s">
        <v>15</v>
      </c>
      <c r="F833" s="20"/>
      <c r="G833" s="20"/>
      <c r="H833" s="20"/>
      <c r="I833" s="20"/>
      <c r="J833" s="44"/>
    </row>
    <row r="834" spans="1:10" x14ac:dyDescent="0.3">
      <c r="A834" s="333"/>
      <c r="B834" s="333"/>
      <c r="C834" s="352"/>
      <c r="D834" s="362"/>
      <c r="E834" s="11" t="s">
        <v>17</v>
      </c>
      <c r="F834" s="20"/>
      <c r="G834" s="20"/>
      <c r="H834" s="20"/>
      <c r="I834" s="20"/>
      <c r="J834" s="44"/>
    </row>
    <row r="835" spans="1:10" x14ac:dyDescent="0.3">
      <c r="A835" s="333"/>
      <c r="B835" s="333"/>
      <c r="C835" s="352"/>
      <c r="D835" s="362"/>
      <c r="E835" s="8" t="s">
        <v>15</v>
      </c>
      <c r="F835" s="20"/>
      <c r="G835" s="20"/>
      <c r="H835" s="20"/>
      <c r="I835" s="20"/>
      <c r="J835" s="44"/>
    </row>
    <row r="836" spans="1:10" ht="27.6" x14ac:dyDescent="0.3">
      <c r="A836" s="333"/>
      <c r="B836" s="333"/>
      <c r="C836" s="352"/>
      <c r="D836" s="362"/>
      <c r="E836" s="11" t="s">
        <v>18</v>
      </c>
      <c r="F836" s="20"/>
      <c r="G836" s="20"/>
      <c r="H836" s="20"/>
      <c r="I836" s="20"/>
      <c r="J836" s="44"/>
    </row>
    <row r="837" spans="1:10" x14ac:dyDescent="0.3">
      <c r="A837" s="333"/>
      <c r="B837" s="333"/>
      <c r="C837" s="352"/>
      <c r="D837" s="362"/>
      <c r="E837" s="8" t="s">
        <v>15</v>
      </c>
      <c r="F837" s="20"/>
      <c r="G837" s="20"/>
      <c r="H837" s="20"/>
      <c r="I837" s="20"/>
      <c r="J837" s="44"/>
    </row>
    <row r="838" spans="1:10" x14ac:dyDescent="0.3">
      <c r="A838" s="333"/>
      <c r="B838" s="333"/>
      <c r="C838" s="352"/>
      <c r="D838" s="362"/>
      <c r="E838" s="11" t="s">
        <v>19</v>
      </c>
      <c r="F838" s="20"/>
      <c r="G838" s="20">
        <v>558.24</v>
      </c>
      <c r="H838" s="20"/>
      <c r="I838" s="20"/>
      <c r="J838" s="44"/>
    </row>
    <row r="839" spans="1:10" x14ac:dyDescent="0.3">
      <c r="A839" s="333"/>
      <c r="B839" s="333"/>
      <c r="C839" s="352"/>
      <c r="D839" s="362"/>
      <c r="E839" s="8" t="s">
        <v>15</v>
      </c>
      <c r="F839" s="20"/>
      <c r="G839" s="20">
        <v>71.55</v>
      </c>
      <c r="H839" s="20"/>
      <c r="I839" s="20"/>
      <c r="J839" s="44"/>
    </row>
    <row r="840" spans="1:10" ht="27.6" x14ac:dyDescent="0.3">
      <c r="A840" s="333"/>
      <c r="B840" s="333"/>
      <c r="C840" s="352"/>
      <c r="D840" s="362"/>
      <c r="E840" s="11" t="s">
        <v>21</v>
      </c>
      <c r="F840" s="20">
        <v>303.52</v>
      </c>
      <c r="G840" s="20">
        <v>1230.72</v>
      </c>
      <c r="H840" s="20"/>
      <c r="I840" s="20"/>
      <c r="J840" s="44"/>
    </row>
    <row r="841" spans="1:10" x14ac:dyDescent="0.3">
      <c r="A841" s="333"/>
      <c r="B841" s="333"/>
      <c r="C841" s="352"/>
      <c r="D841" s="362"/>
      <c r="E841" s="12" t="s">
        <v>15</v>
      </c>
      <c r="F841" s="121">
        <v>152.61000000000001</v>
      </c>
      <c r="G841" s="121"/>
      <c r="H841" s="121"/>
      <c r="I841" s="121"/>
      <c r="J841" s="47"/>
    </row>
    <row r="842" spans="1:10" x14ac:dyDescent="0.3">
      <c r="A842" s="333"/>
      <c r="B842" s="333"/>
      <c r="C842" s="15"/>
      <c r="D842" s="16"/>
      <c r="E842" s="5" t="s">
        <v>14</v>
      </c>
      <c r="F842" s="17">
        <f t="shared" ref="F842:G853" si="24">F830</f>
        <v>303.52</v>
      </c>
      <c r="G842" s="17">
        <f t="shared" si="24"/>
        <v>972.48</v>
      </c>
      <c r="H842" s="238"/>
      <c r="I842" s="238"/>
      <c r="J842" s="42"/>
    </row>
    <row r="843" spans="1:10" x14ac:dyDescent="0.3">
      <c r="A843" s="333"/>
      <c r="B843" s="333"/>
      <c r="C843" s="18"/>
      <c r="D843" s="19"/>
      <c r="E843" s="8" t="s">
        <v>15</v>
      </c>
      <c r="F843" s="20">
        <f t="shared" si="24"/>
        <v>152.61000000000001</v>
      </c>
      <c r="G843" s="20">
        <f t="shared" si="24"/>
        <v>0</v>
      </c>
      <c r="H843" s="239"/>
      <c r="I843" s="239"/>
      <c r="J843" s="45"/>
    </row>
    <row r="844" spans="1:10" x14ac:dyDescent="0.3">
      <c r="A844" s="333"/>
      <c r="B844" s="333"/>
      <c r="C844" s="18"/>
      <c r="D844" s="19"/>
      <c r="E844" s="11" t="s">
        <v>16</v>
      </c>
      <c r="F844" s="20">
        <f t="shared" si="24"/>
        <v>0</v>
      </c>
      <c r="G844" s="20">
        <f t="shared" si="24"/>
        <v>0</v>
      </c>
      <c r="H844" s="239"/>
      <c r="I844" s="239"/>
      <c r="J844" s="45"/>
    </row>
    <row r="845" spans="1:10" x14ac:dyDescent="0.3">
      <c r="A845" s="333"/>
      <c r="B845" s="333"/>
      <c r="C845" s="18"/>
      <c r="D845" s="19"/>
      <c r="E845" s="8" t="s">
        <v>15</v>
      </c>
      <c r="F845" s="20">
        <f t="shared" si="24"/>
        <v>0</v>
      </c>
      <c r="G845" s="20">
        <f t="shared" si="24"/>
        <v>0</v>
      </c>
      <c r="H845" s="239"/>
      <c r="I845" s="239"/>
      <c r="J845" s="45"/>
    </row>
    <row r="846" spans="1:10" x14ac:dyDescent="0.3">
      <c r="A846" s="333"/>
      <c r="B846" s="333"/>
      <c r="C846" s="18"/>
      <c r="D846" s="19"/>
      <c r="E846" s="11" t="s">
        <v>17</v>
      </c>
      <c r="F846" s="20">
        <f t="shared" si="24"/>
        <v>0</v>
      </c>
      <c r="G846" s="20">
        <f t="shared" si="24"/>
        <v>0</v>
      </c>
      <c r="H846" s="239"/>
      <c r="I846" s="239"/>
      <c r="J846" s="45"/>
    </row>
    <row r="847" spans="1:10" x14ac:dyDescent="0.3">
      <c r="A847" s="333"/>
      <c r="B847" s="333"/>
      <c r="C847" s="18"/>
      <c r="D847" s="19"/>
      <c r="E847" s="8" t="s">
        <v>15</v>
      </c>
      <c r="F847" s="20">
        <f t="shared" si="24"/>
        <v>0</v>
      </c>
      <c r="G847" s="20">
        <f t="shared" si="24"/>
        <v>0</v>
      </c>
      <c r="H847" s="239"/>
      <c r="I847" s="239"/>
      <c r="J847" s="45"/>
    </row>
    <row r="848" spans="1:10" ht="27.6" x14ac:dyDescent="0.3">
      <c r="A848" s="333"/>
      <c r="B848" s="333"/>
      <c r="C848" s="18"/>
      <c r="D848" s="19"/>
      <c r="E848" s="11" t="s">
        <v>18</v>
      </c>
      <c r="F848" s="20">
        <f t="shared" si="24"/>
        <v>0</v>
      </c>
      <c r="G848" s="20">
        <f t="shared" si="24"/>
        <v>0</v>
      </c>
      <c r="H848" s="239"/>
      <c r="I848" s="239"/>
      <c r="J848" s="45"/>
    </row>
    <row r="849" spans="1:10" x14ac:dyDescent="0.3">
      <c r="A849" s="333"/>
      <c r="B849" s="333"/>
      <c r="C849" s="18"/>
      <c r="D849" s="19"/>
      <c r="E849" s="8" t="s">
        <v>15</v>
      </c>
      <c r="F849" s="20">
        <f t="shared" si="24"/>
        <v>0</v>
      </c>
      <c r="G849" s="20">
        <f t="shared" si="24"/>
        <v>0</v>
      </c>
      <c r="H849" s="239"/>
      <c r="I849" s="239"/>
      <c r="J849" s="45"/>
    </row>
    <row r="850" spans="1:10" x14ac:dyDescent="0.3">
      <c r="A850" s="333"/>
      <c r="B850" s="333"/>
      <c r="C850" s="18"/>
      <c r="D850" s="19"/>
      <c r="E850" s="11" t="s">
        <v>19</v>
      </c>
      <c r="F850" s="20">
        <f t="shared" si="24"/>
        <v>0</v>
      </c>
      <c r="G850" s="20">
        <f t="shared" si="24"/>
        <v>558.24</v>
      </c>
      <c r="H850" s="239"/>
      <c r="I850" s="239"/>
      <c r="J850" s="45"/>
    </row>
    <row r="851" spans="1:10" x14ac:dyDescent="0.3">
      <c r="A851" s="333"/>
      <c r="B851" s="333"/>
      <c r="C851" s="18"/>
      <c r="D851" s="19"/>
      <c r="E851" s="8" t="s">
        <v>15</v>
      </c>
      <c r="F851" s="20">
        <f t="shared" si="24"/>
        <v>0</v>
      </c>
      <c r="G851" s="20">
        <f t="shared" si="24"/>
        <v>71.55</v>
      </c>
      <c r="H851" s="239"/>
      <c r="I851" s="239"/>
      <c r="J851" s="45"/>
    </row>
    <row r="852" spans="1:10" ht="27.6" x14ac:dyDescent="0.3">
      <c r="A852" s="333"/>
      <c r="B852" s="333"/>
      <c r="C852" s="18"/>
      <c r="D852" s="19"/>
      <c r="E852" s="11" t="s">
        <v>21</v>
      </c>
      <c r="F852" s="20">
        <f t="shared" si="24"/>
        <v>303.52</v>
      </c>
      <c r="G852" s="20">
        <f t="shared" si="24"/>
        <v>1230.72</v>
      </c>
      <c r="H852" s="239"/>
      <c r="I852" s="239"/>
      <c r="J852" s="45"/>
    </row>
    <row r="853" spans="1:10" x14ac:dyDescent="0.3">
      <c r="A853" s="333"/>
      <c r="B853" s="333"/>
      <c r="C853" s="21"/>
      <c r="D853" s="22"/>
      <c r="E853" s="23" t="s">
        <v>15</v>
      </c>
      <c r="F853" s="24">
        <f t="shared" si="24"/>
        <v>152.61000000000001</v>
      </c>
      <c r="G853" s="24">
        <f t="shared" si="24"/>
        <v>0</v>
      </c>
      <c r="H853" s="242"/>
      <c r="I853" s="242"/>
      <c r="J853" s="51"/>
    </row>
    <row r="854" spans="1:10" ht="15.75" customHeight="1" x14ac:dyDescent="0.3">
      <c r="A854" s="333" t="s">
        <v>136</v>
      </c>
      <c r="B854" s="333" t="s">
        <v>137</v>
      </c>
      <c r="C854" s="352" t="s">
        <v>138</v>
      </c>
      <c r="D854" s="362" t="s">
        <v>139</v>
      </c>
      <c r="E854" s="27" t="s">
        <v>14</v>
      </c>
      <c r="F854" s="125">
        <v>475.4</v>
      </c>
      <c r="G854" s="123"/>
      <c r="H854" s="123"/>
      <c r="I854" s="123"/>
      <c r="J854" s="124"/>
    </row>
    <row r="855" spans="1:10" x14ac:dyDescent="0.3">
      <c r="A855" s="333"/>
      <c r="B855" s="333"/>
      <c r="C855" s="352"/>
      <c r="D855" s="362"/>
      <c r="E855" s="8" t="s">
        <v>15</v>
      </c>
      <c r="F855" s="126">
        <v>74.900000000000006</v>
      </c>
      <c r="G855" s="20"/>
      <c r="H855" s="20"/>
      <c r="I855" s="20"/>
      <c r="J855" s="44"/>
    </row>
    <row r="856" spans="1:10" x14ac:dyDescent="0.3">
      <c r="A856" s="333"/>
      <c r="B856" s="333"/>
      <c r="C856" s="352"/>
      <c r="D856" s="362"/>
      <c r="E856" s="11" t="s">
        <v>16</v>
      </c>
      <c r="F856" s="20"/>
      <c r="G856" s="20">
        <v>58.7</v>
      </c>
      <c r="H856" s="20"/>
      <c r="I856" s="20"/>
      <c r="J856" s="44"/>
    </row>
    <row r="857" spans="1:10" x14ac:dyDescent="0.3">
      <c r="A857" s="333"/>
      <c r="B857" s="333"/>
      <c r="C857" s="352"/>
      <c r="D857" s="362"/>
      <c r="E857" s="8" t="s">
        <v>15</v>
      </c>
      <c r="F857" s="20"/>
      <c r="G857" s="20">
        <v>9.1999999999999993</v>
      </c>
      <c r="H857" s="20"/>
      <c r="I857" s="20"/>
      <c r="J857" s="44"/>
    </row>
    <row r="858" spans="1:10" x14ac:dyDescent="0.3">
      <c r="A858" s="333"/>
      <c r="B858" s="333"/>
      <c r="C858" s="352"/>
      <c r="D858" s="362"/>
      <c r="E858" s="11" t="s">
        <v>17</v>
      </c>
      <c r="F858" s="20"/>
      <c r="G858" s="20"/>
      <c r="H858" s="20"/>
      <c r="I858" s="20"/>
      <c r="J858" s="44"/>
    </row>
    <row r="859" spans="1:10" x14ac:dyDescent="0.3">
      <c r="A859" s="333"/>
      <c r="B859" s="333"/>
      <c r="C859" s="352"/>
      <c r="D859" s="362"/>
      <c r="E859" s="8" t="s">
        <v>15</v>
      </c>
      <c r="F859" s="20"/>
      <c r="G859" s="20"/>
      <c r="H859" s="20"/>
      <c r="I859" s="20"/>
      <c r="J859" s="44"/>
    </row>
    <row r="860" spans="1:10" ht="27.6" x14ac:dyDescent="0.3">
      <c r="A860" s="333"/>
      <c r="B860" s="333"/>
      <c r="C860" s="352"/>
      <c r="D860" s="362"/>
      <c r="E860" s="11" t="s">
        <v>18</v>
      </c>
      <c r="F860" s="20"/>
      <c r="G860" s="20"/>
      <c r="H860" s="20"/>
      <c r="I860" s="20"/>
      <c r="J860" s="44"/>
    </row>
    <row r="861" spans="1:10" x14ac:dyDescent="0.3">
      <c r="A861" s="333"/>
      <c r="B861" s="333"/>
      <c r="C861" s="352"/>
      <c r="D861" s="362"/>
      <c r="E861" s="8" t="s">
        <v>15</v>
      </c>
      <c r="F861" s="20"/>
      <c r="G861" s="20"/>
      <c r="H861" s="20"/>
      <c r="I861" s="20"/>
      <c r="J861" s="44"/>
    </row>
    <row r="862" spans="1:10" x14ac:dyDescent="0.3">
      <c r="A862" s="333"/>
      <c r="B862" s="333"/>
      <c r="C862" s="352"/>
      <c r="D862" s="362"/>
      <c r="E862" s="11" t="s">
        <v>19</v>
      </c>
      <c r="F862" s="20"/>
      <c r="G862" s="20"/>
      <c r="H862" s="20"/>
      <c r="I862" s="20"/>
      <c r="J862" s="44"/>
    </row>
    <row r="863" spans="1:10" x14ac:dyDescent="0.3">
      <c r="A863" s="333"/>
      <c r="B863" s="333"/>
      <c r="C863" s="352"/>
      <c r="D863" s="362"/>
      <c r="E863" s="8" t="s">
        <v>15</v>
      </c>
      <c r="F863" s="20"/>
      <c r="G863" s="20"/>
      <c r="H863" s="20"/>
      <c r="I863" s="20"/>
      <c r="J863" s="44"/>
    </row>
    <row r="864" spans="1:10" ht="27.6" x14ac:dyDescent="0.3">
      <c r="A864" s="333"/>
      <c r="B864" s="333"/>
      <c r="C864" s="352"/>
      <c r="D864" s="362"/>
      <c r="E864" s="11" t="s">
        <v>21</v>
      </c>
      <c r="F864" s="20"/>
      <c r="G864" s="20">
        <v>534.1</v>
      </c>
      <c r="H864" s="20"/>
      <c r="I864" s="20"/>
      <c r="J864" s="44"/>
    </row>
    <row r="865" spans="1:10" x14ac:dyDescent="0.3">
      <c r="A865" s="333"/>
      <c r="B865" s="333"/>
      <c r="C865" s="352"/>
      <c r="D865" s="362"/>
      <c r="E865" s="12" t="s">
        <v>15</v>
      </c>
      <c r="F865" s="121"/>
      <c r="G865" s="121">
        <v>84.1</v>
      </c>
      <c r="H865" s="121"/>
      <c r="I865" s="121"/>
      <c r="J865" s="47"/>
    </row>
    <row r="866" spans="1:10" x14ac:dyDescent="0.3">
      <c r="A866" s="333"/>
      <c r="B866" s="333"/>
      <c r="C866" s="15"/>
      <c r="D866" s="16"/>
      <c r="E866" s="5" t="s">
        <v>14</v>
      </c>
      <c r="F866" s="17">
        <f t="shared" ref="F866:G877" si="25">F854</f>
        <v>475.4</v>
      </c>
      <c r="G866" s="17">
        <f t="shared" si="25"/>
        <v>0</v>
      </c>
      <c r="H866" s="238"/>
      <c r="I866" s="238"/>
      <c r="J866" s="42"/>
    </row>
    <row r="867" spans="1:10" x14ac:dyDescent="0.3">
      <c r="A867" s="333"/>
      <c r="B867" s="333"/>
      <c r="C867" s="18"/>
      <c r="D867" s="19"/>
      <c r="E867" s="8" t="s">
        <v>15</v>
      </c>
      <c r="F867" s="20">
        <f t="shared" si="25"/>
        <v>74.900000000000006</v>
      </c>
      <c r="G867" s="20">
        <f t="shared" si="25"/>
        <v>0</v>
      </c>
      <c r="H867" s="239"/>
      <c r="I867" s="239"/>
      <c r="J867" s="45"/>
    </row>
    <row r="868" spans="1:10" x14ac:dyDescent="0.3">
      <c r="A868" s="333"/>
      <c r="B868" s="333"/>
      <c r="C868" s="18"/>
      <c r="D868" s="19"/>
      <c r="E868" s="11" t="s">
        <v>16</v>
      </c>
      <c r="F868" s="20">
        <f t="shared" si="25"/>
        <v>0</v>
      </c>
      <c r="G868" s="20">
        <f t="shared" si="25"/>
        <v>58.7</v>
      </c>
      <c r="H868" s="239"/>
      <c r="I868" s="239"/>
      <c r="J868" s="45"/>
    </row>
    <row r="869" spans="1:10" x14ac:dyDescent="0.3">
      <c r="A869" s="333"/>
      <c r="B869" s="333"/>
      <c r="C869" s="18"/>
      <c r="D869" s="19"/>
      <c r="E869" s="8" t="s">
        <v>15</v>
      </c>
      <c r="F869" s="20">
        <f t="shared" si="25"/>
        <v>0</v>
      </c>
      <c r="G869" s="20">
        <f t="shared" si="25"/>
        <v>9.1999999999999993</v>
      </c>
      <c r="H869" s="239"/>
      <c r="I869" s="239"/>
      <c r="J869" s="45"/>
    </row>
    <row r="870" spans="1:10" x14ac:dyDescent="0.3">
      <c r="A870" s="333"/>
      <c r="B870" s="333"/>
      <c r="C870" s="18"/>
      <c r="D870" s="19"/>
      <c r="E870" s="11" t="s">
        <v>17</v>
      </c>
      <c r="F870" s="20">
        <f t="shared" si="25"/>
        <v>0</v>
      </c>
      <c r="G870" s="20">
        <f t="shared" si="25"/>
        <v>0</v>
      </c>
      <c r="H870" s="239"/>
      <c r="I870" s="239"/>
      <c r="J870" s="45"/>
    </row>
    <row r="871" spans="1:10" x14ac:dyDescent="0.3">
      <c r="A871" s="333"/>
      <c r="B871" s="333"/>
      <c r="C871" s="18"/>
      <c r="D871" s="19"/>
      <c r="E871" s="8" t="s">
        <v>15</v>
      </c>
      <c r="F871" s="20">
        <f t="shared" si="25"/>
        <v>0</v>
      </c>
      <c r="G871" s="20">
        <f t="shared" si="25"/>
        <v>0</v>
      </c>
      <c r="H871" s="239"/>
      <c r="I871" s="239"/>
      <c r="J871" s="45"/>
    </row>
    <row r="872" spans="1:10" ht="27.6" x14ac:dyDescent="0.3">
      <c r="A872" s="333"/>
      <c r="B872" s="333"/>
      <c r="C872" s="18"/>
      <c r="D872" s="19"/>
      <c r="E872" s="11" t="s">
        <v>18</v>
      </c>
      <c r="F872" s="20">
        <f t="shared" si="25"/>
        <v>0</v>
      </c>
      <c r="G872" s="20">
        <f t="shared" si="25"/>
        <v>0</v>
      </c>
      <c r="H872" s="239"/>
      <c r="I872" s="239"/>
      <c r="J872" s="45"/>
    </row>
    <row r="873" spans="1:10" x14ac:dyDescent="0.3">
      <c r="A873" s="333"/>
      <c r="B873" s="333"/>
      <c r="C873" s="18"/>
      <c r="D873" s="19"/>
      <c r="E873" s="8" t="s">
        <v>15</v>
      </c>
      <c r="F873" s="20">
        <f t="shared" si="25"/>
        <v>0</v>
      </c>
      <c r="G873" s="20">
        <f t="shared" si="25"/>
        <v>0</v>
      </c>
      <c r="H873" s="239"/>
      <c r="I873" s="239"/>
      <c r="J873" s="45"/>
    </row>
    <row r="874" spans="1:10" x14ac:dyDescent="0.3">
      <c r="A874" s="333"/>
      <c r="B874" s="333"/>
      <c r="C874" s="18"/>
      <c r="D874" s="19"/>
      <c r="E874" s="11" t="s">
        <v>19</v>
      </c>
      <c r="F874" s="20">
        <f t="shared" si="25"/>
        <v>0</v>
      </c>
      <c r="G874" s="20">
        <f t="shared" si="25"/>
        <v>0</v>
      </c>
      <c r="H874" s="239"/>
      <c r="I874" s="239"/>
      <c r="J874" s="45"/>
    </row>
    <row r="875" spans="1:10" x14ac:dyDescent="0.3">
      <c r="A875" s="333"/>
      <c r="B875" s="333"/>
      <c r="C875" s="18"/>
      <c r="D875" s="19"/>
      <c r="E875" s="8" t="s">
        <v>15</v>
      </c>
      <c r="F875" s="20">
        <f t="shared" si="25"/>
        <v>0</v>
      </c>
      <c r="G875" s="20">
        <f t="shared" si="25"/>
        <v>0</v>
      </c>
      <c r="H875" s="239"/>
      <c r="I875" s="239"/>
      <c r="J875" s="45"/>
    </row>
    <row r="876" spans="1:10" ht="27.6" x14ac:dyDescent="0.3">
      <c r="A876" s="333"/>
      <c r="B876" s="333"/>
      <c r="C876" s="18"/>
      <c r="D876" s="19"/>
      <c r="E876" s="11" t="s">
        <v>21</v>
      </c>
      <c r="F876" s="20">
        <f t="shared" si="25"/>
        <v>0</v>
      </c>
      <c r="G876" s="104">
        <f t="shared" si="25"/>
        <v>534.1</v>
      </c>
      <c r="H876" s="233"/>
      <c r="I876" s="233"/>
      <c r="J876" s="45"/>
    </row>
    <row r="877" spans="1:10" x14ac:dyDescent="0.3">
      <c r="A877" s="333"/>
      <c r="B877" s="333"/>
      <c r="C877" s="21"/>
      <c r="D877" s="22"/>
      <c r="E877" s="23" t="s">
        <v>15</v>
      </c>
      <c r="F877" s="24">
        <f t="shared" si="25"/>
        <v>0</v>
      </c>
      <c r="G877" s="105">
        <f t="shared" si="25"/>
        <v>84.1</v>
      </c>
      <c r="H877" s="234"/>
      <c r="I877" s="234"/>
      <c r="J877" s="51"/>
    </row>
    <row r="878" spans="1:10" x14ac:dyDescent="0.3">
      <c r="A878" s="52"/>
      <c r="B878" s="127"/>
      <c r="C878" s="15"/>
      <c r="D878" s="16"/>
      <c r="E878" s="5" t="s">
        <v>14</v>
      </c>
      <c r="F878" s="102">
        <f t="shared" ref="F878:G889" si="26">SUM(F818,F842,F866)</f>
        <v>778.92</v>
      </c>
      <c r="G878" s="102">
        <f t="shared" si="26"/>
        <v>51650.98</v>
      </c>
      <c r="H878" s="231"/>
      <c r="I878" s="231"/>
      <c r="J878" s="42"/>
    </row>
    <row r="879" spans="1:10" x14ac:dyDescent="0.3">
      <c r="A879" s="52"/>
      <c r="B879" s="127"/>
      <c r="C879" s="18"/>
      <c r="D879" s="19"/>
      <c r="E879" s="8" t="s">
        <v>15</v>
      </c>
      <c r="F879" s="103">
        <f t="shared" si="26"/>
        <v>227.51000000000002</v>
      </c>
      <c r="G879" s="103">
        <f t="shared" si="26"/>
        <v>73.5</v>
      </c>
      <c r="H879" s="232"/>
      <c r="I879" s="232"/>
      <c r="J879" s="45"/>
    </row>
    <row r="880" spans="1:10" x14ac:dyDescent="0.3">
      <c r="A880" s="52"/>
      <c r="B880" s="127"/>
      <c r="C880" s="18"/>
      <c r="D880" s="19"/>
      <c r="E880" s="11" t="s">
        <v>16</v>
      </c>
      <c r="F880" s="103">
        <f t="shared" si="26"/>
        <v>0</v>
      </c>
      <c r="G880" s="103">
        <f t="shared" si="26"/>
        <v>1151.7</v>
      </c>
      <c r="H880" s="232"/>
      <c r="I880" s="232"/>
      <c r="J880" s="45"/>
    </row>
    <row r="881" spans="1:10" x14ac:dyDescent="0.3">
      <c r="A881" s="52"/>
      <c r="B881" s="127"/>
      <c r="C881" s="18"/>
      <c r="D881" s="19"/>
      <c r="E881" s="8" t="s">
        <v>15</v>
      </c>
      <c r="F881" s="103">
        <f t="shared" si="26"/>
        <v>0</v>
      </c>
      <c r="G881" s="103">
        <f t="shared" si="26"/>
        <v>16.7</v>
      </c>
      <c r="H881" s="232"/>
      <c r="I881" s="232"/>
      <c r="J881" s="45"/>
    </row>
    <row r="882" spans="1:10" x14ac:dyDescent="0.3">
      <c r="A882" s="52"/>
      <c r="B882" s="127"/>
      <c r="C882" s="18"/>
      <c r="D882" s="19"/>
      <c r="E882" s="11" t="s">
        <v>17</v>
      </c>
      <c r="F882" s="20">
        <f t="shared" si="26"/>
        <v>0</v>
      </c>
      <c r="G882" s="104">
        <f t="shared" si="26"/>
        <v>0</v>
      </c>
      <c r="H882" s="233"/>
      <c r="I882" s="233"/>
      <c r="J882" s="45"/>
    </row>
    <row r="883" spans="1:10" x14ac:dyDescent="0.3">
      <c r="A883" s="52"/>
      <c r="B883" s="127"/>
      <c r="C883" s="18"/>
      <c r="D883" s="19"/>
      <c r="E883" s="8" t="s">
        <v>15</v>
      </c>
      <c r="F883" s="20">
        <f t="shared" si="26"/>
        <v>0</v>
      </c>
      <c r="G883" s="104">
        <f t="shared" si="26"/>
        <v>0</v>
      </c>
      <c r="H883" s="233"/>
      <c r="I883" s="233"/>
      <c r="J883" s="45"/>
    </row>
    <row r="884" spans="1:10" ht="27.6" x14ac:dyDescent="0.3">
      <c r="A884" s="52"/>
      <c r="B884" s="127"/>
      <c r="C884" s="18"/>
      <c r="D884" s="19"/>
      <c r="E884" s="11" t="s">
        <v>18</v>
      </c>
      <c r="F884" s="20">
        <f t="shared" si="26"/>
        <v>0</v>
      </c>
      <c r="G884" s="104">
        <f t="shared" si="26"/>
        <v>0</v>
      </c>
      <c r="H884" s="233"/>
      <c r="I884" s="233"/>
      <c r="J884" s="45"/>
    </row>
    <row r="885" spans="1:10" x14ac:dyDescent="0.3">
      <c r="A885" s="52"/>
      <c r="B885" s="127"/>
      <c r="C885" s="18"/>
      <c r="D885" s="19"/>
      <c r="E885" s="8" t="s">
        <v>15</v>
      </c>
      <c r="F885" s="20">
        <f t="shared" si="26"/>
        <v>0</v>
      </c>
      <c r="G885" s="104">
        <f t="shared" si="26"/>
        <v>0</v>
      </c>
      <c r="H885" s="233"/>
      <c r="I885" s="233"/>
      <c r="J885" s="45"/>
    </row>
    <row r="886" spans="1:10" x14ac:dyDescent="0.3">
      <c r="A886" s="52"/>
      <c r="B886" s="127"/>
      <c r="C886" s="18"/>
      <c r="D886" s="19"/>
      <c r="E886" s="11" t="s">
        <v>19</v>
      </c>
      <c r="F886" s="20">
        <f t="shared" si="26"/>
        <v>0</v>
      </c>
      <c r="G886" s="104">
        <f t="shared" si="26"/>
        <v>969.74</v>
      </c>
      <c r="H886" s="233"/>
      <c r="I886" s="233"/>
      <c r="J886" s="45"/>
    </row>
    <row r="887" spans="1:10" x14ac:dyDescent="0.3">
      <c r="A887" s="52"/>
      <c r="B887" s="127"/>
      <c r="C887" s="18"/>
      <c r="D887" s="19"/>
      <c r="E887" s="8" t="s">
        <v>15</v>
      </c>
      <c r="F887" s="20">
        <f t="shared" si="26"/>
        <v>0</v>
      </c>
      <c r="G887" s="20">
        <f t="shared" si="26"/>
        <v>365.35</v>
      </c>
      <c r="H887" s="239"/>
      <c r="I887" s="239"/>
      <c r="J887" s="45"/>
    </row>
    <row r="888" spans="1:10" ht="27.6" x14ac:dyDescent="0.3">
      <c r="A888" s="52"/>
      <c r="B888" s="127"/>
      <c r="C888" s="18"/>
      <c r="D888" s="19"/>
      <c r="E888" s="11" t="s">
        <v>48</v>
      </c>
      <c r="F888" s="20">
        <f t="shared" si="26"/>
        <v>303.52</v>
      </c>
      <c r="G888" s="20">
        <f t="shared" si="26"/>
        <v>53947.82</v>
      </c>
      <c r="H888" s="239"/>
      <c r="I888" s="239"/>
      <c r="J888" s="45"/>
    </row>
    <row r="889" spans="1:10" x14ac:dyDescent="0.3">
      <c r="A889" s="52"/>
      <c r="B889" s="127"/>
      <c r="C889" s="21"/>
      <c r="D889" s="22"/>
      <c r="E889" s="23" t="s">
        <v>15</v>
      </c>
      <c r="F889" s="24">
        <f t="shared" si="26"/>
        <v>152.61000000000001</v>
      </c>
      <c r="G889" s="24">
        <f t="shared" si="26"/>
        <v>458.9</v>
      </c>
      <c r="H889" s="242"/>
      <c r="I889" s="242"/>
      <c r="J889" s="51"/>
    </row>
    <row r="890" spans="1:10" ht="16.5" customHeight="1" x14ac:dyDescent="0.3">
      <c r="A890" s="329" t="s">
        <v>140</v>
      </c>
      <c r="B890" s="329"/>
      <c r="C890" s="329"/>
      <c r="D890" s="329"/>
      <c r="E890" s="329"/>
      <c r="F890" s="329"/>
      <c r="G890" s="329"/>
      <c r="H890" s="329"/>
      <c r="I890" s="329"/>
      <c r="J890" s="329"/>
    </row>
    <row r="891" spans="1:10" ht="15.75" customHeight="1" x14ac:dyDescent="0.3">
      <c r="A891" s="333" t="s">
        <v>141</v>
      </c>
      <c r="B891" s="360" t="s">
        <v>142</v>
      </c>
      <c r="C891" s="330" t="s">
        <v>143</v>
      </c>
      <c r="D891" s="331"/>
      <c r="E891" s="5" t="s">
        <v>14</v>
      </c>
      <c r="F891" s="17">
        <v>22763</v>
      </c>
      <c r="G891" s="17">
        <v>0</v>
      </c>
      <c r="H891" s="238"/>
      <c r="I891" s="238"/>
      <c r="J891" s="7"/>
    </row>
    <row r="892" spans="1:10" x14ac:dyDescent="0.3">
      <c r="A892" s="333"/>
      <c r="B892" s="360"/>
      <c r="C892" s="330"/>
      <c r="D892" s="331"/>
      <c r="E892" s="8" t="s">
        <v>15</v>
      </c>
      <c r="F892" s="20">
        <v>4269.8</v>
      </c>
      <c r="G892" s="20">
        <v>0</v>
      </c>
      <c r="H892" s="239"/>
      <c r="I892" s="239"/>
      <c r="J892" s="10"/>
    </row>
    <row r="893" spans="1:10" x14ac:dyDescent="0.3">
      <c r="A893" s="333"/>
      <c r="B893" s="360"/>
      <c r="C893" s="330"/>
      <c r="D893" s="331"/>
      <c r="E893" s="11" t="s">
        <v>16</v>
      </c>
      <c r="F893" s="20">
        <v>6276</v>
      </c>
      <c r="G893" s="20">
        <v>0</v>
      </c>
      <c r="H893" s="239"/>
      <c r="I893" s="239"/>
      <c r="J893" s="10"/>
    </row>
    <row r="894" spans="1:10" x14ac:dyDescent="0.3">
      <c r="A894" s="333"/>
      <c r="B894" s="360"/>
      <c r="C894" s="330"/>
      <c r="D894" s="331"/>
      <c r="E894" s="8" t="s">
        <v>15</v>
      </c>
      <c r="F894" s="20">
        <v>1046</v>
      </c>
      <c r="G894" s="20">
        <v>0</v>
      </c>
      <c r="H894" s="239"/>
      <c r="I894" s="239"/>
      <c r="J894" s="10"/>
    </row>
    <row r="895" spans="1:10" x14ac:dyDescent="0.3">
      <c r="A895" s="333"/>
      <c r="B895" s="360"/>
      <c r="C895" s="330"/>
      <c r="D895" s="331"/>
      <c r="E895" s="11" t="s">
        <v>17</v>
      </c>
      <c r="F895" s="20">
        <v>1.2</v>
      </c>
      <c r="G895" s="20">
        <v>0</v>
      </c>
      <c r="H895" s="239"/>
      <c r="I895" s="239"/>
      <c r="J895" s="10"/>
    </row>
    <row r="896" spans="1:10" x14ac:dyDescent="0.3">
      <c r="A896" s="333"/>
      <c r="B896" s="360"/>
      <c r="C896" s="330"/>
      <c r="D896" s="331"/>
      <c r="E896" s="8" t="s">
        <v>15</v>
      </c>
      <c r="F896" s="20">
        <v>0.2</v>
      </c>
      <c r="G896" s="20">
        <v>0</v>
      </c>
      <c r="H896" s="239"/>
      <c r="I896" s="239"/>
      <c r="J896" s="10"/>
    </row>
    <row r="897" spans="1:10" ht="27.6" x14ac:dyDescent="0.3">
      <c r="A897" s="333"/>
      <c r="B897" s="360"/>
      <c r="C897" s="330"/>
      <c r="D897" s="331"/>
      <c r="E897" s="11" t="s">
        <v>18</v>
      </c>
      <c r="F897" s="20">
        <v>0</v>
      </c>
      <c r="G897" s="20">
        <v>0</v>
      </c>
      <c r="H897" s="239"/>
      <c r="I897" s="239"/>
      <c r="J897" s="10"/>
    </row>
    <row r="898" spans="1:10" x14ac:dyDescent="0.3">
      <c r="A898" s="333"/>
      <c r="B898" s="360"/>
      <c r="C898" s="330"/>
      <c r="D898" s="331"/>
      <c r="E898" s="8" t="s">
        <v>15</v>
      </c>
      <c r="F898" s="20">
        <v>0</v>
      </c>
      <c r="G898" s="20">
        <v>0</v>
      </c>
      <c r="H898" s="239"/>
      <c r="I898" s="239"/>
      <c r="J898" s="10"/>
    </row>
    <row r="899" spans="1:10" x14ac:dyDescent="0.3">
      <c r="A899" s="333"/>
      <c r="B899" s="360"/>
      <c r="C899" s="330"/>
      <c r="D899" s="331"/>
      <c r="E899" s="11" t="s">
        <v>19</v>
      </c>
      <c r="F899" s="20">
        <v>0</v>
      </c>
      <c r="G899" s="20">
        <v>0</v>
      </c>
      <c r="H899" s="239"/>
      <c r="I899" s="239"/>
      <c r="J899" s="10"/>
    </row>
    <row r="900" spans="1:10" x14ac:dyDescent="0.3">
      <c r="A900" s="333"/>
      <c r="B900" s="360"/>
      <c r="C900" s="330"/>
      <c r="D900" s="331"/>
      <c r="E900" s="8" t="s">
        <v>15</v>
      </c>
      <c r="F900" s="20">
        <v>0</v>
      </c>
      <c r="G900" s="20">
        <v>0</v>
      </c>
      <c r="H900" s="239"/>
      <c r="I900" s="239"/>
      <c r="J900" s="10"/>
    </row>
    <row r="901" spans="1:10" x14ac:dyDescent="0.3">
      <c r="A901" s="333"/>
      <c r="B901" s="360"/>
      <c r="C901" s="330"/>
      <c r="D901" s="331"/>
      <c r="E901" s="11" t="s">
        <v>20</v>
      </c>
      <c r="F901" s="20">
        <f>F891+F893+F895+F897+F899</f>
        <v>29040.2</v>
      </c>
      <c r="G901" s="20">
        <f>G891+G893+G895+G897+G899</f>
        <v>0</v>
      </c>
      <c r="H901" s="239"/>
      <c r="I901" s="239"/>
      <c r="J901" s="10"/>
    </row>
    <row r="902" spans="1:10" x14ac:dyDescent="0.3">
      <c r="A902" s="333"/>
      <c r="B902" s="360"/>
      <c r="C902" s="330"/>
      <c r="D902" s="331"/>
      <c r="E902" s="12" t="s">
        <v>15</v>
      </c>
      <c r="F902" s="121">
        <f>F892+F894+F896+F898+F900</f>
        <v>5316</v>
      </c>
      <c r="G902" s="121">
        <f>G892+G894+G896+G898+G900</f>
        <v>0</v>
      </c>
      <c r="H902" s="243"/>
      <c r="I902" s="243"/>
      <c r="J902" s="14"/>
    </row>
    <row r="903" spans="1:10" x14ac:dyDescent="0.3">
      <c r="A903" s="333"/>
      <c r="B903" s="360"/>
      <c r="C903" s="15"/>
      <c r="D903" s="16"/>
      <c r="E903" s="5" t="s">
        <v>14</v>
      </c>
      <c r="F903" s="128">
        <f t="shared" ref="F903:G926" si="27">F891</f>
        <v>22763</v>
      </c>
      <c r="G903" s="128">
        <f t="shared" si="27"/>
        <v>0</v>
      </c>
      <c r="H903" s="244"/>
      <c r="I903" s="244"/>
      <c r="J903" s="42"/>
    </row>
    <row r="904" spans="1:10" x14ac:dyDescent="0.3">
      <c r="A904" s="333"/>
      <c r="B904" s="360"/>
      <c r="C904" s="18"/>
      <c r="D904" s="19"/>
      <c r="E904" s="8" t="s">
        <v>15</v>
      </c>
      <c r="F904" s="104">
        <f t="shared" si="27"/>
        <v>4269.8</v>
      </c>
      <c r="G904" s="104">
        <f t="shared" si="27"/>
        <v>0</v>
      </c>
      <c r="H904" s="233"/>
      <c r="I904" s="233"/>
      <c r="J904" s="45"/>
    </row>
    <row r="905" spans="1:10" x14ac:dyDescent="0.3">
      <c r="A905" s="333"/>
      <c r="B905" s="360"/>
      <c r="C905" s="18"/>
      <c r="D905" s="19"/>
      <c r="E905" s="11" t="s">
        <v>16</v>
      </c>
      <c r="F905" s="104">
        <f t="shared" si="27"/>
        <v>6276</v>
      </c>
      <c r="G905" s="104">
        <f t="shared" si="27"/>
        <v>0</v>
      </c>
      <c r="H905" s="233"/>
      <c r="I905" s="233"/>
      <c r="J905" s="45"/>
    </row>
    <row r="906" spans="1:10" x14ac:dyDescent="0.3">
      <c r="A906" s="333"/>
      <c r="B906" s="360"/>
      <c r="C906" s="18"/>
      <c r="D906" s="19"/>
      <c r="E906" s="8" t="s">
        <v>15</v>
      </c>
      <c r="F906" s="104">
        <f t="shared" si="27"/>
        <v>1046</v>
      </c>
      <c r="G906" s="104">
        <f t="shared" si="27"/>
        <v>0</v>
      </c>
      <c r="H906" s="233"/>
      <c r="I906" s="233"/>
      <c r="J906" s="45"/>
    </row>
    <row r="907" spans="1:10" x14ac:dyDescent="0.3">
      <c r="A907" s="333"/>
      <c r="B907" s="360"/>
      <c r="C907" s="18"/>
      <c r="D907" s="19"/>
      <c r="E907" s="11" t="s">
        <v>17</v>
      </c>
      <c r="F907" s="104">
        <f t="shared" si="27"/>
        <v>1.2</v>
      </c>
      <c r="G907" s="104">
        <f t="shared" si="27"/>
        <v>0</v>
      </c>
      <c r="H907" s="233"/>
      <c r="I907" s="233"/>
      <c r="J907" s="45"/>
    </row>
    <row r="908" spans="1:10" x14ac:dyDescent="0.3">
      <c r="A908" s="333"/>
      <c r="B908" s="360"/>
      <c r="C908" s="18"/>
      <c r="D908" s="19"/>
      <c r="E908" s="8" t="s">
        <v>15</v>
      </c>
      <c r="F908" s="104">
        <f t="shared" si="27"/>
        <v>0.2</v>
      </c>
      <c r="G908" s="104">
        <f t="shared" si="27"/>
        <v>0</v>
      </c>
      <c r="H908" s="233"/>
      <c r="I908" s="233"/>
      <c r="J908" s="45"/>
    </row>
    <row r="909" spans="1:10" ht="27.6" x14ac:dyDescent="0.3">
      <c r="A909" s="333"/>
      <c r="B909" s="360"/>
      <c r="C909" s="18"/>
      <c r="D909" s="19"/>
      <c r="E909" s="11" t="s">
        <v>18</v>
      </c>
      <c r="F909" s="104">
        <f t="shared" si="27"/>
        <v>0</v>
      </c>
      <c r="G909" s="104">
        <f t="shared" si="27"/>
        <v>0</v>
      </c>
      <c r="H909" s="233"/>
      <c r="I909" s="233"/>
      <c r="J909" s="45"/>
    </row>
    <row r="910" spans="1:10" x14ac:dyDescent="0.3">
      <c r="A910" s="333"/>
      <c r="B910" s="360"/>
      <c r="C910" s="18"/>
      <c r="D910" s="19"/>
      <c r="E910" s="8" t="s">
        <v>15</v>
      </c>
      <c r="F910" s="104">
        <f t="shared" si="27"/>
        <v>0</v>
      </c>
      <c r="G910" s="104">
        <f t="shared" si="27"/>
        <v>0</v>
      </c>
      <c r="H910" s="233"/>
      <c r="I910" s="233"/>
      <c r="J910" s="45"/>
    </row>
    <row r="911" spans="1:10" x14ac:dyDescent="0.3">
      <c r="A911" s="333"/>
      <c r="B911" s="360"/>
      <c r="C911" s="18"/>
      <c r="D911" s="19"/>
      <c r="E911" s="11" t="s">
        <v>19</v>
      </c>
      <c r="F911" s="104">
        <f t="shared" si="27"/>
        <v>0</v>
      </c>
      <c r="G911" s="104">
        <f t="shared" si="27"/>
        <v>0</v>
      </c>
      <c r="H911" s="233"/>
      <c r="I911" s="233"/>
      <c r="J911" s="45"/>
    </row>
    <row r="912" spans="1:10" x14ac:dyDescent="0.3">
      <c r="A912" s="333"/>
      <c r="B912" s="360"/>
      <c r="C912" s="18"/>
      <c r="D912" s="19"/>
      <c r="E912" s="8" t="s">
        <v>15</v>
      </c>
      <c r="F912" s="104">
        <f t="shared" si="27"/>
        <v>0</v>
      </c>
      <c r="G912" s="104">
        <f t="shared" si="27"/>
        <v>0</v>
      </c>
      <c r="H912" s="233"/>
      <c r="I912" s="233"/>
      <c r="J912" s="45"/>
    </row>
    <row r="913" spans="1:10" ht="27.6" x14ac:dyDescent="0.3">
      <c r="A913" s="333"/>
      <c r="B913" s="360"/>
      <c r="C913" s="18"/>
      <c r="D913" s="19"/>
      <c r="E913" s="11" t="s">
        <v>21</v>
      </c>
      <c r="F913" s="104">
        <f t="shared" si="27"/>
        <v>29040.2</v>
      </c>
      <c r="G913" s="104">
        <f t="shared" si="27"/>
        <v>0</v>
      </c>
      <c r="H913" s="233"/>
      <c r="I913" s="233"/>
      <c r="J913" s="45"/>
    </row>
    <row r="914" spans="1:10" x14ac:dyDescent="0.3">
      <c r="A914" s="333"/>
      <c r="B914" s="360"/>
      <c r="C914" s="21"/>
      <c r="D914" s="22"/>
      <c r="E914" s="23" t="s">
        <v>15</v>
      </c>
      <c r="F914" s="105">
        <f t="shared" si="27"/>
        <v>5316</v>
      </c>
      <c r="G914" s="105">
        <f t="shared" si="27"/>
        <v>0</v>
      </c>
      <c r="H914" s="234"/>
      <c r="I914" s="234"/>
      <c r="J914" s="51"/>
    </row>
    <row r="915" spans="1:10" x14ac:dyDescent="0.3">
      <c r="A915" s="129"/>
      <c r="B915" s="130"/>
      <c r="C915" s="88"/>
      <c r="D915" s="131"/>
      <c r="E915" s="27" t="s">
        <v>14</v>
      </c>
      <c r="F915" s="132">
        <f t="shared" si="27"/>
        <v>22763</v>
      </c>
      <c r="G915" s="132">
        <f t="shared" si="27"/>
        <v>0</v>
      </c>
      <c r="H915" s="245"/>
      <c r="I915" s="245"/>
      <c r="J915" s="90"/>
    </row>
    <row r="916" spans="1:10" x14ac:dyDescent="0.3">
      <c r="A916" s="52"/>
      <c r="B916" s="127"/>
      <c r="C916" s="18"/>
      <c r="D916" s="19"/>
      <c r="E916" s="8" t="s">
        <v>15</v>
      </c>
      <c r="F916" s="103">
        <f t="shared" si="27"/>
        <v>4269.8</v>
      </c>
      <c r="G916" s="103">
        <f t="shared" si="27"/>
        <v>0</v>
      </c>
      <c r="H916" s="232"/>
      <c r="I916" s="232"/>
      <c r="J916" s="10"/>
    </row>
    <row r="917" spans="1:10" x14ac:dyDescent="0.3">
      <c r="A917" s="52"/>
      <c r="B917" s="127"/>
      <c r="C917" s="18"/>
      <c r="D917" s="19"/>
      <c r="E917" s="11" t="s">
        <v>16</v>
      </c>
      <c r="F917" s="103">
        <f t="shared" si="27"/>
        <v>6276</v>
      </c>
      <c r="G917" s="103">
        <f t="shared" si="27"/>
        <v>0</v>
      </c>
      <c r="H917" s="232"/>
      <c r="I917" s="232"/>
      <c r="J917" s="10"/>
    </row>
    <row r="918" spans="1:10" x14ac:dyDescent="0.3">
      <c r="A918" s="52"/>
      <c r="B918" s="127"/>
      <c r="C918" s="18"/>
      <c r="D918" s="19"/>
      <c r="E918" s="8" t="s">
        <v>15</v>
      </c>
      <c r="F918" s="103">
        <f t="shared" si="27"/>
        <v>1046</v>
      </c>
      <c r="G918" s="103">
        <f t="shared" si="27"/>
        <v>0</v>
      </c>
      <c r="H918" s="232"/>
      <c r="I918" s="232"/>
      <c r="J918" s="10"/>
    </row>
    <row r="919" spans="1:10" x14ac:dyDescent="0.3">
      <c r="A919" s="52"/>
      <c r="B919" s="127"/>
      <c r="C919" s="18"/>
      <c r="D919" s="19"/>
      <c r="E919" s="11" t="s">
        <v>17</v>
      </c>
      <c r="F919" s="20">
        <f t="shared" si="27"/>
        <v>1.2</v>
      </c>
      <c r="G919" s="104">
        <f t="shared" si="27"/>
        <v>0</v>
      </c>
      <c r="H919" s="233"/>
      <c r="I919" s="233"/>
      <c r="J919" s="10"/>
    </row>
    <row r="920" spans="1:10" x14ac:dyDescent="0.3">
      <c r="A920" s="52"/>
      <c r="B920" s="127"/>
      <c r="C920" s="18"/>
      <c r="D920" s="19"/>
      <c r="E920" s="8" t="s">
        <v>15</v>
      </c>
      <c r="F920" s="20">
        <f t="shared" si="27"/>
        <v>0.2</v>
      </c>
      <c r="G920" s="104">
        <f t="shared" si="27"/>
        <v>0</v>
      </c>
      <c r="H920" s="233"/>
      <c r="I920" s="233"/>
      <c r="J920" s="10"/>
    </row>
    <row r="921" spans="1:10" ht="27.6" x14ac:dyDescent="0.3">
      <c r="A921" s="52"/>
      <c r="B921" s="127"/>
      <c r="C921" s="18"/>
      <c r="D921" s="19"/>
      <c r="E921" s="11" t="s">
        <v>18</v>
      </c>
      <c r="F921" s="20">
        <f t="shared" si="27"/>
        <v>0</v>
      </c>
      <c r="G921" s="104">
        <f t="shared" si="27"/>
        <v>0</v>
      </c>
      <c r="H921" s="233"/>
      <c r="I921" s="233"/>
      <c r="J921" s="10"/>
    </row>
    <row r="922" spans="1:10" x14ac:dyDescent="0.3">
      <c r="A922" s="52"/>
      <c r="B922" s="127"/>
      <c r="C922" s="18"/>
      <c r="D922" s="19"/>
      <c r="E922" s="8" t="s">
        <v>15</v>
      </c>
      <c r="F922" s="20">
        <f t="shared" si="27"/>
        <v>0</v>
      </c>
      <c r="G922" s="104">
        <f t="shared" si="27"/>
        <v>0</v>
      </c>
      <c r="H922" s="233"/>
      <c r="I922" s="233"/>
      <c r="J922" s="10"/>
    </row>
    <row r="923" spans="1:10" x14ac:dyDescent="0.3">
      <c r="A923" s="52"/>
      <c r="B923" s="127"/>
      <c r="C923" s="18"/>
      <c r="D923" s="19"/>
      <c r="E923" s="11" t="s">
        <v>19</v>
      </c>
      <c r="F923" s="20">
        <f t="shared" si="27"/>
        <v>0</v>
      </c>
      <c r="G923" s="104">
        <f t="shared" si="27"/>
        <v>0</v>
      </c>
      <c r="H923" s="233"/>
      <c r="I923" s="233"/>
      <c r="J923" s="10"/>
    </row>
    <row r="924" spans="1:10" x14ac:dyDescent="0.3">
      <c r="A924" s="52"/>
      <c r="B924" s="127"/>
      <c r="C924" s="18"/>
      <c r="D924" s="19"/>
      <c r="E924" s="8" t="s">
        <v>15</v>
      </c>
      <c r="F924" s="20">
        <f t="shared" si="27"/>
        <v>0</v>
      </c>
      <c r="G924" s="104">
        <f t="shared" si="27"/>
        <v>0</v>
      </c>
      <c r="H924" s="233"/>
      <c r="I924" s="233"/>
      <c r="J924" s="10"/>
    </row>
    <row r="925" spans="1:10" ht="27.6" x14ac:dyDescent="0.3">
      <c r="A925" s="52"/>
      <c r="B925" s="127"/>
      <c r="C925" s="18"/>
      <c r="D925" s="19"/>
      <c r="E925" s="11" t="s">
        <v>48</v>
      </c>
      <c r="F925" s="20">
        <f t="shared" si="27"/>
        <v>29040.2</v>
      </c>
      <c r="G925" s="104">
        <f t="shared" si="27"/>
        <v>0</v>
      </c>
      <c r="H925" s="233"/>
      <c r="I925" s="233"/>
      <c r="J925" s="10"/>
    </row>
    <row r="926" spans="1:10" x14ac:dyDescent="0.3">
      <c r="A926" s="52"/>
      <c r="B926" s="127"/>
      <c r="C926" s="21"/>
      <c r="D926" s="22"/>
      <c r="E926" s="23" t="s">
        <v>15</v>
      </c>
      <c r="F926" s="24">
        <f t="shared" si="27"/>
        <v>5316</v>
      </c>
      <c r="G926" s="105">
        <f t="shared" si="27"/>
        <v>0</v>
      </c>
      <c r="H926" s="234"/>
      <c r="I926" s="234"/>
      <c r="J926" s="25"/>
    </row>
    <row r="927" spans="1:10" ht="16.5" customHeight="1" x14ac:dyDescent="0.3">
      <c r="A927" s="329" t="s">
        <v>144</v>
      </c>
      <c r="B927" s="329"/>
      <c r="C927" s="329"/>
      <c r="D927" s="329"/>
      <c r="E927" s="329"/>
      <c r="F927" s="329"/>
      <c r="G927" s="329"/>
      <c r="H927" s="329"/>
      <c r="I927" s="329"/>
      <c r="J927" s="329"/>
    </row>
    <row r="928" spans="1:10" ht="15.75" customHeight="1" x14ac:dyDescent="0.3">
      <c r="A928" s="333" t="s">
        <v>145</v>
      </c>
      <c r="B928" s="333" t="s">
        <v>146</v>
      </c>
      <c r="C928" s="349" t="s">
        <v>147</v>
      </c>
      <c r="D928" s="361" t="s">
        <v>148</v>
      </c>
      <c r="E928" s="11" t="s">
        <v>14</v>
      </c>
      <c r="F928" s="20">
        <v>0</v>
      </c>
      <c r="G928" s="20">
        <v>0</v>
      </c>
      <c r="H928" s="20"/>
      <c r="I928" s="20"/>
      <c r="J928" s="29"/>
    </row>
    <row r="929" spans="1:10" x14ac:dyDescent="0.3">
      <c r="A929" s="333"/>
      <c r="B929" s="333"/>
      <c r="C929" s="349"/>
      <c r="D929" s="361"/>
      <c r="E929" s="8" t="s">
        <v>15</v>
      </c>
      <c r="F929" s="20">
        <v>0</v>
      </c>
      <c r="G929" s="20">
        <v>0</v>
      </c>
      <c r="H929" s="20"/>
      <c r="I929" s="20"/>
      <c r="J929" s="29"/>
    </row>
    <row r="930" spans="1:10" ht="409.6" x14ac:dyDescent="0.3">
      <c r="A930" s="333"/>
      <c r="B930" s="333"/>
      <c r="C930" s="349"/>
      <c r="D930" s="361"/>
      <c r="E930" s="11" t="s">
        <v>16</v>
      </c>
      <c r="F930" s="20">
        <v>0</v>
      </c>
      <c r="G930" s="20">
        <v>20.3</v>
      </c>
      <c r="H930" s="20"/>
      <c r="I930" s="20"/>
      <c r="J930" s="35" t="s">
        <v>149</v>
      </c>
    </row>
    <row r="931" spans="1:10" ht="46.8" x14ac:dyDescent="0.3">
      <c r="A931" s="333"/>
      <c r="B931" s="333"/>
      <c r="C931" s="349"/>
      <c r="D931" s="361"/>
      <c r="E931" s="8" t="s">
        <v>15</v>
      </c>
      <c r="F931" s="20">
        <v>0</v>
      </c>
      <c r="G931" s="20">
        <v>3.28</v>
      </c>
      <c r="H931" s="20"/>
      <c r="I931" s="20"/>
      <c r="J931" s="133" t="s">
        <v>150</v>
      </c>
    </row>
    <row r="932" spans="1:10" x14ac:dyDescent="0.3">
      <c r="A932" s="333"/>
      <c r="B932" s="333"/>
      <c r="C932" s="349"/>
      <c r="D932" s="361"/>
      <c r="E932" s="11" t="s">
        <v>17</v>
      </c>
      <c r="F932" s="20">
        <v>0</v>
      </c>
      <c r="G932" s="20">
        <v>0</v>
      </c>
      <c r="H932" s="20"/>
      <c r="I932" s="20"/>
      <c r="J932" s="29"/>
    </row>
    <row r="933" spans="1:10" x14ac:dyDescent="0.3">
      <c r="A933" s="333"/>
      <c r="B933" s="333"/>
      <c r="C933" s="349"/>
      <c r="D933" s="361"/>
      <c r="E933" s="8" t="s">
        <v>15</v>
      </c>
      <c r="F933" s="20">
        <v>0</v>
      </c>
      <c r="G933" s="20">
        <v>0</v>
      </c>
      <c r="H933" s="20"/>
      <c r="I933" s="20"/>
      <c r="J933" s="29"/>
    </row>
    <row r="934" spans="1:10" ht="27.6" x14ac:dyDescent="0.3">
      <c r="A934" s="333"/>
      <c r="B934" s="333"/>
      <c r="C934" s="349"/>
      <c r="D934" s="361"/>
      <c r="E934" s="11" t="s">
        <v>18</v>
      </c>
      <c r="F934" s="20">
        <v>0</v>
      </c>
      <c r="G934" s="20">
        <v>0</v>
      </c>
      <c r="H934" s="20"/>
      <c r="I934" s="20"/>
      <c r="J934" s="29"/>
    </row>
    <row r="935" spans="1:10" x14ac:dyDescent="0.3">
      <c r="A935" s="333"/>
      <c r="B935" s="333"/>
      <c r="C935" s="349"/>
      <c r="D935" s="361"/>
      <c r="E935" s="8" t="s">
        <v>15</v>
      </c>
      <c r="F935" s="20">
        <v>0</v>
      </c>
      <c r="G935" s="104">
        <v>0</v>
      </c>
      <c r="H935" s="104"/>
      <c r="I935" s="104"/>
      <c r="J935" s="44"/>
    </row>
    <row r="936" spans="1:10" x14ac:dyDescent="0.3">
      <c r="A936" s="333"/>
      <c r="B936" s="333"/>
      <c r="C936" s="349"/>
      <c r="D936" s="361"/>
      <c r="E936" s="11" t="s">
        <v>19</v>
      </c>
      <c r="F936" s="20">
        <v>0</v>
      </c>
      <c r="G936" s="104">
        <v>0</v>
      </c>
      <c r="H936" s="104"/>
      <c r="I936" s="104"/>
      <c r="J936" s="44"/>
    </row>
    <row r="937" spans="1:10" x14ac:dyDescent="0.3">
      <c r="A937" s="333"/>
      <c r="B937" s="333"/>
      <c r="C937" s="349"/>
      <c r="D937" s="361"/>
      <c r="E937" s="8" t="s">
        <v>15</v>
      </c>
      <c r="F937" s="20">
        <v>0</v>
      </c>
      <c r="G937" s="104">
        <v>0</v>
      </c>
      <c r="H937" s="104"/>
      <c r="I937" s="104"/>
      <c r="J937" s="44"/>
    </row>
    <row r="938" spans="1:10" x14ac:dyDescent="0.3">
      <c r="A938" s="333"/>
      <c r="B938" s="333"/>
      <c r="C938" s="349"/>
      <c r="D938" s="361"/>
      <c r="E938" s="11" t="s">
        <v>20</v>
      </c>
      <c r="F938" s="20">
        <v>0</v>
      </c>
      <c r="G938" s="104">
        <v>20.3</v>
      </c>
      <c r="H938" s="104"/>
      <c r="I938" s="104"/>
      <c r="J938" s="44"/>
    </row>
    <row r="939" spans="1:10" x14ac:dyDescent="0.3">
      <c r="A939" s="333"/>
      <c r="B939" s="333"/>
      <c r="C939" s="349"/>
      <c r="D939" s="361"/>
      <c r="E939" s="12" t="s">
        <v>15</v>
      </c>
      <c r="F939" s="121">
        <v>0</v>
      </c>
      <c r="G939" s="134">
        <v>3.28</v>
      </c>
      <c r="H939" s="134"/>
      <c r="I939" s="134"/>
      <c r="J939" s="47"/>
    </row>
    <row r="940" spans="1:10" x14ac:dyDescent="0.3">
      <c r="A940" s="333"/>
      <c r="B940" s="333"/>
      <c r="C940" s="15"/>
      <c r="D940" s="16"/>
      <c r="E940" s="5" t="s">
        <v>14</v>
      </c>
      <c r="F940" s="17">
        <f t="shared" ref="F940:G951" si="28">F928</f>
        <v>0</v>
      </c>
      <c r="G940" s="128">
        <f t="shared" si="28"/>
        <v>0</v>
      </c>
      <c r="H940" s="244"/>
      <c r="I940" s="244"/>
      <c r="J940" s="42"/>
    </row>
    <row r="941" spans="1:10" x14ac:dyDescent="0.3">
      <c r="A941" s="333"/>
      <c r="B941" s="333"/>
      <c r="C941" s="18"/>
      <c r="D941" s="19"/>
      <c r="E941" s="8" t="s">
        <v>15</v>
      </c>
      <c r="F941" s="20">
        <f t="shared" si="28"/>
        <v>0</v>
      </c>
      <c r="G941" s="104">
        <f t="shared" si="28"/>
        <v>0</v>
      </c>
      <c r="H941" s="233"/>
      <c r="I941" s="233"/>
      <c r="J941" s="45"/>
    </row>
    <row r="942" spans="1:10" x14ac:dyDescent="0.3">
      <c r="A942" s="333"/>
      <c r="B942" s="333"/>
      <c r="C942" s="18"/>
      <c r="D942" s="19"/>
      <c r="E942" s="11" t="s">
        <v>16</v>
      </c>
      <c r="F942" s="20">
        <f t="shared" si="28"/>
        <v>0</v>
      </c>
      <c r="G942" s="104">
        <f t="shared" si="28"/>
        <v>20.3</v>
      </c>
      <c r="H942" s="233"/>
      <c r="I942" s="233"/>
      <c r="J942" s="45"/>
    </row>
    <row r="943" spans="1:10" x14ac:dyDescent="0.3">
      <c r="A943" s="333"/>
      <c r="B943" s="333"/>
      <c r="C943" s="18"/>
      <c r="D943" s="19"/>
      <c r="E943" s="8" t="s">
        <v>15</v>
      </c>
      <c r="F943" s="20">
        <f t="shared" si="28"/>
        <v>0</v>
      </c>
      <c r="G943" s="104">
        <f t="shared" si="28"/>
        <v>3.28</v>
      </c>
      <c r="H943" s="233"/>
      <c r="I943" s="233"/>
      <c r="J943" s="45"/>
    </row>
    <row r="944" spans="1:10" x14ac:dyDescent="0.3">
      <c r="A944" s="333"/>
      <c r="B944" s="333"/>
      <c r="C944" s="18"/>
      <c r="D944" s="19"/>
      <c r="E944" s="11" t="s">
        <v>17</v>
      </c>
      <c r="F944" s="20">
        <f t="shared" si="28"/>
        <v>0</v>
      </c>
      <c r="G944" s="104">
        <f t="shared" si="28"/>
        <v>0</v>
      </c>
      <c r="H944" s="233"/>
      <c r="I944" s="233"/>
      <c r="J944" s="45"/>
    </row>
    <row r="945" spans="1:10" x14ac:dyDescent="0.3">
      <c r="A945" s="333"/>
      <c r="B945" s="333"/>
      <c r="C945" s="18"/>
      <c r="D945" s="19"/>
      <c r="E945" s="8" t="s">
        <v>15</v>
      </c>
      <c r="F945" s="20">
        <f t="shared" si="28"/>
        <v>0</v>
      </c>
      <c r="G945" s="104">
        <f t="shared" si="28"/>
        <v>0</v>
      </c>
      <c r="H945" s="233"/>
      <c r="I945" s="233"/>
      <c r="J945" s="45"/>
    </row>
    <row r="946" spans="1:10" ht="27.6" x14ac:dyDescent="0.3">
      <c r="A946" s="333"/>
      <c r="B946" s="333"/>
      <c r="C946" s="18"/>
      <c r="D946" s="19"/>
      <c r="E946" s="11" t="s">
        <v>18</v>
      </c>
      <c r="F946" s="20">
        <f t="shared" si="28"/>
        <v>0</v>
      </c>
      <c r="G946" s="104">
        <f t="shared" si="28"/>
        <v>0</v>
      </c>
      <c r="H946" s="233"/>
      <c r="I946" s="233"/>
      <c r="J946" s="45"/>
    </row>
    <row r="947" spans="1:10" x14ac:dyDescent="0.3">
      <c r="A947" s="333"/>
      <c r="B947" s="333"/>
      <c r="C947" s="18"/>
      <c r="D947" s="19"/>
      <c r="E947" s="8" t="s">
        <v>15</v>
      </c>
      <c r="F947" s="20">
        <f t="shared" si="28"/>
        <v>0</v>
      </c>
      <c r="G947" s="104">
        <f t="shared" si="28"/>
        <v>0</v>
      </c>
      <c r="H947" s="233"/>
      <c r="I947" s="233"/>
      <c r="J947" s="45"/>
    </row>
    <row r="948" spans="1:10" x14ac:dyDescent="0.3">
      <c r="A948" s="333"/>
      <c r="B948" s="333"/>
      <c r="C948" s="18"/>
      <c r="D948" s="19"/>
      <c r="E948" s="11" t="s">
        <v>19</v>
      </c>
      <c r="F948" s="20">
        <f t="shared" si="28"/>
        <v>0</v>
      </c>
      <c r="G948" s="104">
        <f t="shared" si="28"/>
        <v>0</v>
      </c>
      <c r="H948" s="233"/>
      <c r="I948" s="233"/>
      <c r="J948" s="45"/>
    </row>
    <row r="949" spans="1:10" x14ac:dyDescent="0.3">
      <c r="A949" s="333"/>
      <c r="B949" s="333"/>
      <c r="C949" s="18"/>
      <c r="D949" s="19"/>
      <c r="E949" s="8" t="s">
        <v>15</v>
      </c>
      <c r="F949" s="20">
        <f t="shared" si="28"/>
        <v>0</v>
      </c>
      <c r="G949" s="104">
        <f t="shared" si="28"/>
        <v>0</v>
      </c>
      <c r="H949" s="233"/>
      <c r="I949" s="233"/>
      <c r="J949" s="45"/>
    </row>
    <row r="950" spans="1:10" ht="27.6" x14ac:dyDescent="0.3">
      <c r="A950" s="333"/>
      <c r="B950" s="333"/>
      <c r="C950" s="18"/>
      <c r="D950" s="19"/>
      <c r="E950" s="11" t="s">
        <v>21</v>
      </c>
      <c r="F950" s="20">
        <f t="shared" si="28"/>
        <v>0</v>
      </c>
      <c r="G950" s="104">
        <f t="shared" si="28"/>
        <v>20.3</v>
      </c>
      <c r="H950" s="233"/>
      <c r="I950" s="233"/>
      <c r="J950" s="45"/>
    </row>
    <row r="951" spans="1:10" x14ac:dyDescent="0.3">
      <c r="A951" s="333"/>
      <c r="B951" s="333"/>
      <c r="C951" s="21"/>
      <c r="D951" s="22"/>
      <c r="E951" s="23" t="s">
        <v>15</v>
      </c>
      <c r="F951" s="24">
        <f t="shared" si="28"/>
        <v>0</v>
      </c>
      <c r="G951" s="105">
        <f t="shared" si="28"/>
        <v>3.28</v>
      </c>
      <c r="H951" s="234"/>
      <c r="I951" s="234"/>
      <c r="J951" s="51"/>
    </row>
    <row r="952" spans="1:10" ht="15.75" customHeight="1" x14ac:dyDescent="0.3">
      <c r="A952" s="333" t="s">
        <v>151</v>
      </c>
      <c r="B952" s="333" t="s">
        <v>152</v>
      </c>
      <c r="C952" s="355" t="s">
        <v>153</v>
      </c>
      <c r="D952" s="356" t="s">
        <v>154</v>
      </c>
      <c r="E952" s="5" t="s">
        <v>14</v>
      </c>
      <c r="F952" s="17">
        <v>23.7</v>
      </c>
      <c r="G952" s="128">
        <v>19.8</v>
      </c>
      <c r="H952" s="244"/>
      <c r="I952" s="244"/>
      <c r="J952" s="42"/>
    </row>
    <row r="953" spans="1:10" x14ac:dyDescent="0.3">
      <c r="A953" s="333"/>
      <c r="B953" s="333"/>
      <c r="C953" s="355"/>
      <c r="D953" s="356"/>
      <c r="E953" s="8" t="s">
        <v>15</v>
      </c>
      <c r="F953" s="20">
        <v>3.7</v>
      </c>
      <c r="G953" s="20">
        <v>3.3</v>
      </c>
      <c r="H953" s="239"/>
      <c r="I953" s="239"/>
      <c r="J953" s="10"/>
    </row>
    <row r="954" spans="1:10" x14ac:dyDescent="0.3">
      <c r="A954" s="333"/>
      <c r="B954" s="333"/>
      <c r="C954" s="355"/>
      <c r="D954" s="356"/>
      <c r="E954" s="11" t="s">
        <v>16</v>
      </c>
      <c r="F954" s="20">
        <v>2.8</v>
      </c>
      <c r="G954" s="20">
        <v>2.4</v>
      </c>
      <c r="H954" s="239"/>
      <c r="I954" s="239"/>
      <c r="J954" s="10"/>
    </row>
    <row r="955" spans="1:10" x14ac:dyDescent="0.3">
      <c r="A955" s="333"/>
      <c r="B955" s="333"/>
      <c r="C955" s="355"/>
      <c r="D955" s="356"/>
      <c r="E955" s="8" t="s">
        <v>15</v>
      </c>
      <c r="F955" s="20">
        <v>0.4</v>
      </c>
      <c r="G955" s="20">
        <v>0.4</v>
      </c>
      <c r="H955" s="239"/>
      <c r="I955" s="239"/>
      <c r="J955" s="10"/>
    </row>
    <row r="956" spans="1:10" x14ac:dyDescent="0.3">
      <c r="A956" s="333"/>
      <c r="B956" s="333"/>
      <c r="C956" s="355"/>
      <c r="D956" s="356"/>
      <c r="E956" s="11" t="s">
        <v>17</v>
      </c>
      <c r="F956" s="20">
        <v>0</v>
      </c>
      <c r="G956" s="20">
        <v>0</v>
      </c>
      <c r="H956" s="239"/>
      <c r="I956" s="239"/>
      <c r="J956" s="10"/>
    </row>
    <row r="957" spans="1:10" x14ac:dyDescent="0.3">
      <c r="A957" s="333"/>
      <c r="B957" s="333"/>
      <c r="C957" s="355"/>
      <c r="D957" s="356"/>
      <c r="E957" s="8" t="s">
        <v>15</v>
      </c>
      <c r="F957" s="20">
        <v>0</v>
      </c>
      <c r="G957" s="20">
        <v>0</v>
      </c>
      <c r="H957" s="239"/>
      <c r="I957" s="239"/>
      <c r="J957" s="10"/>
    </row>
    <row r="958" spans="1:10" ht="27.6" x14ac:dyDescent="0.3">
      <c r="A958" s="333"/>
      <c r="B958" s="333"/>
      <c r="C958" s="355"/>
      <c r="D958" s="356"/>
      <c r="E958" s="11" t="s">
        <v>18</v>
      </c>
      <c r="F958" s="20">
        <v>0</v>
      </c>
      <c r="G958" s="20">
        <v>0</v>
      </c>
      <c r="H958" s="239"/>
      <c r="I958" s="239"/>
      <c r="J958" s="10"/>
    </row>
    <row r="959" spans="1:10" x14ac:dyDescent="0.3">
      <c r="A959" s="333"/>
      <c r="B959" s="333"/>
      <c r="C959" s="355"/>
      <c r="D959" s="356"/>
      <c r="E959" s="8" t="s">
        <v>15</v>
      </c>
      <c r="F959" s="20">
        <v>0</v>
      </c>
      <c r="G959" s="20">
        <v>0</v>
      </c>
      <c r="H959" s="239"/>
      <c r="I959" s="239"/>
      <c r="J959" s="10"/>
    </row>
    <row r="960" spans="1:10" x14ac:dyDescent="0.3">
      <c r="A960" s="333"/>
      <c r="B960" s="333"/>
      <c r="C960" s="355"/>
      <c r="D960" s="356"/>
      <c r="E960" s="11" t="s">
        <v>19</v>
      </c>
      <c r="F960" s="20">
        <v>0</v>
      </c>
      <c r="G960" s="20">
        <v>0</v>
      </c>
      <c r="H960" s="239"/>
      <c r="I960" s="239"/>
      <c r="J960" s="10"/>
    </row>
    <row r="961" spans="1:10" x14ac:dyDescent="0.3">
      <c r="A961" s="333"/>
      <c r="B961" s="333"/>
      <c r="C961" s="355"/>
      <c r="D961" s="356"/>
      <c r="E961" s="8" t="s">
        <v>15</v>
      </c>
      <c r="F961" s="20">
        <v>0</v>
      </c>
      <c r="G961" s="20">
        <v>0</v>
      </c>
      <c r="H961" s="239"/>
      <c r="I961" s="239"/>
      <c r="J961" s="10"/>
    </row>
    <row r="962" spans="1:10" x14ac:dyDescent="0.3">
      <c r="A962" s="333"/>
      <c r="B962" s="333"/>
      <c r="C962" s="355"/>
      <c r="D962" s="356"/>
      <c r="E962" s="11" t="s">
        <v>20</v>
      </c>
      <c r="F962" s="20">
        <f>F952+F954+F956+F958+F960</f>
        <v>26.5</v>
      </c>
      <c r="G962" s="20">
        <f>G952+G954+G956+G958+G960</f>
        <v>22.2</v>
      </c>
      <c r="H962" s="239"/>
      <c r="I962" s="239"/>
      <c r="J962" s="10"/>
    </row>
    <row r="963" spans="1:10" x14ac:dyDescent="0.3">
      <c r="A963" s="333"/>
      <c r="B963" s="333"/>
      <c r="C963" s="355"/>
      <c r="D963" s="356"/>
      <c r="E963" s="23" t="s">
        <v>15</v>
      </c>
      <c r="F963" s="24">
        <f>F953+F955+F957+F959+F961</f>
        <v>4.1000000000000005</v>
      </c>
      <c r="G963" s="24">
        <f>G953+G955+G957+G959+G961</f>
        <v>3.6999999999999997</v>
      </c>
      <c r="H963" s="242"/>
      <c r="I963" s="242"/>
      <c r="J963" s="25"/>
    </row>
    <row r="964" spans="1:10" x14ac:dyDescent="0.3">
      <c r="A964" s="333"/>
      <c r="B964" s="333"/>
      <c r="C964" s="40"/>
      <c r="D964" s="16"/>
      <c r="E964" s="5" t="s">
        <v>14</v>
      </c>
      <c r="F964" s="17">
        <f t="shared" ref="F964:G975" si="29">F952</f>
        <v>23.7</v>
      </c>
      <c r="G964" s="17">
        <f t="shared" si="29"/>
        <v>19.8</v>
      </c>
      <c r="H964" s="238"/>
      <c r="I964" s="238"/>
      <c r="J964" s="7"/>
    </row>
    <row r="965" spans="1:10" x14ac:dyDescent="0.3">
      <c r="A965" s="333"/>
      <c r="B965" s="333"/>
      <c r="C965" s="43"/>
      <c r="D965" s="19"/>
      <c r="E965" s="8" t="s">
        <v>15</v>
      </c>
      <c r="F965" s="20">
        <f t="shared" si="29"/>
        <v>3.7</v>
      </c>
      <c r="G965" s="20">
        <f t="shared" si="29"/>
        <v>3.3</v>
      </c>
      <c r="H965" s="239"/>
      <c r="I965" s="239"/>
      <c r="J965" s="10"/>
    </row>
    <row r="966" spans="1:10" x14ac:dyDescent="0.3">
      <c r="A966" s="333"/>
      <c r="B966" s="333"/>
      <c r="C966" s="43"/>
      <c r="D966" s="19"/>
      <c r="E966" s="11" t="s">
        <v>16</v>
      </c>
      <c r="F966" s="20">
        <f t="shared" si="29"/>
        <v>2.8</v>
      </c>
      <c r="G966" s="20">
        <f t="shared" si="29"/>
        <v>2.4</v>
      </c>
      <c r="H966" s="239"/>
      <c r="I966" s="239"/>
      <c r="J966" s="10"/>
    </row>
    <row r="967" spans="1:10" x14ac:dyDescent="0.3">
      <c r="A967" s="333"/>
      <c r="B967" s="333"/>
      <c r="C967" s="43"/>
      <c r="D967" s="19"/>
      <c r="E967" s="8" t="s">
        <v>15</v>
      </c>
      <c r="F967" s="20">
        <f t="shared" si="29"/>
        <v>0.4</v>
      </c>
      <c r="G967" s="20">
        <f t="shared" si="29"/>
        <v>0.4</v>
      </c>
      <c r="H967" s="239"/>
      <c r="I967" s="239"/>
      <c r="J967" s="10"/>
    </row>
    <row r="968" spans="1:10" x14ac:dyDescent="0.3">
      <c r="A968" s="333"/>
      <c r="B968" s="333"/>
      <c r="C968" s="43"/>
      <c r="D968" s="19"/>
      <c r="E968" s="11" t="s">
        <v>17</v>
      </c>
      <c r="F968" s="20">
        <f t="shared" si="29"/>
        <v>0</v>
      </c>
      <c r="G968" s="20">
        <f t="shared" si="29"/>
        <v>0</v>
      </c>
      <c r="H968" s="239"/>
      <c r="I968" s="239"/>
      <c r="J968" s="10"/>
    </row>
    <row r="969" spans="1:10" x14ac:dyDescent="0.3">
      <c r="A969" s="333"/>
      <c r="B969" s="333"/>
      <c r="C969" s="43"/>
      <c r="D969" s="19"/>
      <c r="E969" s="8" t="s">
        <v>15</v>
      </c>
      <c r="F969" s="20">
        <f t="shared" si="29"/>
        <v>0</v>
      </c>
      <c r="G969" s="20">
        <f t="shared" si="29"/>
        <v>0</v>
      </c>
      <c r="H969" s="239"/>
      <c r="I969" s="239"/>
      <c r="J969" s="10"/>
    </row>
    <row r="970" spans="1:10" ht="27.6" x14ac:dyDescent="0.3">
      <c r="A970" s="333"/>
      <c r="B970" s="333"/>
      <c r="C970" s="43"/>
      <c r="D970" s="19"/>
      <c r="E970" s="11" t="s">
        <v>18</v>
      </c>
      <c r="F970" s="20">
        <f t="shared" si="29"/>
        <v>0</v>
      </c>
      <c r="G970" s="20">
        <f t="shared" si="29"/>
        <v>0</v>
      </c>
      <c r="H970" s="239"/>
      <c r="I970" s="239"/>
      <c r="J970" s="10"/>
    </row>
    <row r="971" spans="1:10" x14ac:dyDescent="0.3">
      <c r="A971" s="333"/>
      <c r="B971" s="333"/>
      <c r="C971" s="43"/>
      <c r="D971" s="19"/>
      <c r="E971" s="8" t="s">
        <v>15</v>
      </c>
      <c r="F971" s="20">
        <f t="shared" si="29"/>
        <v>0</v>
      </c>
      <c r="G971" s="20">
        <f t="shared" si="29"/>
        <v>0</v>
      </c>
      <c r="H971" s="239"/>
      <c r="I971" s="239"/>
      <c r="J971" s="10"/>
    </row>
    <row r="972" spans="1:10" x14ac:dyDescent="0.3">
      <c r="A972" s="333"/>
      <c r="B972" s="333"/>
      <c r="C972" s="43"/>
      <c r="D972" s="19"/>
      <c r="E972" s="11" t="s">
        <v>19</v>
      </c>
      <c r="F972" s="20">
        <f t="shared" si="29"/>
        <v>0</v>
      </c>
      <c r="G972" s="20">
        <f t="shared" si="29"/>
        <v>0</v>
      </c>
      <c r="H972" s="239"/>
      <c r="I972" s="239"/>
      <c r="J972" s="10"/>
    </row>
    <row r="973" spans="1:10" x14ac:dyDescent="0.3">
      <c r="A973" s="333"/>
      <c r="B973" s="333"/>
      <c r="C973" s="43"/>
      <c r="D973" s="19"/>
      <c r="E973" s="8" t="s">
        <v>15</v>
      </c>
      <c r="F973" s="20">
        <f t="shared" si="29"/>
        <v>0</v>
      </c>
      <c r="G973" s="20">
        <f t="shared" si="29"/>
        <v>0</v>
      </c>
      <c r="H973" s="239"/>
      <c r="I973" s="239"/>
      <c r="J973" s="45"/>
    </row>
    <row r="974" spans="1:10" ht="27.6" x14ac:dyDescent="0.3">
      <c r="A974" s="333"/>
      <c r="B974" s="333"/>
      <c r="C974" s="43"/>
      <c r="D974" s="19"/>
      <c r="E974" s="11" t="s">
        <v>21</v>
      </c>
      <c r="F974" s="20">
        <f t="shared" si="29"/>
        <v>26.5</v>
      </c>
      <c r="G974" s="20">
        <f t="shared" si="29"/>
        <v>22.2</v>
      </c>
      <c r="H974" s="239"/>
      <c r="I974" s="239"/>
      <c r="J974" s="45"/>
    </row>
    <row r="975" spans="1:10" x14ac:dyDescent="0.3">
      <c r="A975" s="333"/>
      <c r="B975" s="333"/>
      <c r="C975" s="62"/>
      <c r="D975" s="22"/>
      <c r="E975" s="23" t="s">
        <v>15</v>
      </c>
      <c r="F975" s="24">
        <f t="shared" si="29"/>
        <v>4.1000000000000005</v>
      </c>
      <c r="G975" s="24">
        <f t="shared" si="29"/>
        <v>3.6999999999999997</v>
      </c>
      <c r="H975" s="242"/>
      <c r="I975" s="242"/>
      <c r="J975" s="51"/>
    </row>
    <row r="976" spans="1:10" x14ac:dyDescent="0.3">
      <c r="A976" s="87"/>
      <c r="B976" s="135"/>
      <c r="C976" s="16"/>
      <c r="D976" s="16"/>
      <c r="E976" s="5" t="s">
        <v>14</v>
      </c>
      <c r="F976" s="102">
        <f t="shared" ref="F976:G987" si="30">SUM(F940,F964)</f>
        <v>23.7</v>
      </c>
      <c r="G976" s="102">
        <f t="shared" si="30"/>
        <v>19.8</v>
      </c>
      <c r="H976" s="231"/>
      <c r="I976" s="231"/>
      <c r="J976" s="42"/>
    </row>
    <row r="977" spans="1:10" x14ac:dyDescent="0.3">
      <c r="A977" s="52"/>
      <c r="B977" s="127"/>
      <c r="C977" s="19"/>
      <c r="D977" s="19"/>
      <c r="E977" s="8" t="s">
        <v>15</v>
      </c>
      <c r="F977" s="103">
        <f t="shared" si="30"/>
        <v>3.7</v>
      </c>
      <c r="G977" s="103">
        <f t="shared" si="30"/>
        <v>3.3</v>
      </c>
      <c r="H977" s="232"/>
      <c r="I977" s="232"/>
      <c r="J977" s="45"/>
    </row>
    <row r="978" spans="1:10" x14ac:dyDescent="0.3">
      <c r="A978" s="52"/>
      <c r="B978" s="127"/>
      <c r="C978" s="19"/>
      <c r="D978" s="19"/>
      <c r="E978" s="11" t="s">
        <v>16</v>
      </c>
      <c r="F978" s="103">
        <f t="shared" si="30"/>
        <v>2.8</v>
      </c>
      <c r="G978" s="103">
        <f t="shared" si="30"/>
        <v>22.7</v>
      </c>
      <c r="H978" s="232"/>
      <c r="I978" s="232"/>
      <c r="J978" s="45"/>
    </row>
    <row r="979" spans="1:10" x14ac:dyDescent="0.3">
      <c r="A979" s="52"/>
      <c r="B979" s="127"/>
      <c r="C979" s="19"/>
      <c r="D979" s="19"/>
      <c r="E979" s="8" t="s">
        <v>15</v>
      </c>
      <c r="F979" s="103">
        <f t="shared" si="30"/>
        <v>0.4</v>
      </c>
      <c r="G979" s="103">
        <f t="shared" si="30"/>
        <v>3.6799999999999997</v>
      </c>
      <c r="H979" s="232"/>
      <c r="I979" s="232"/>
      <c r="J979" s="45"/>
    </row>
    <row r="980" spans="1:10" x14ac:dyDescent="0.3">
      <c r="A980" s="52"/>
      <c r="B980" s="127"/>
      <c r="C980" s="19"/>
      <c r="D980" s="19"/>
      <c r="E980" s="11" t="s">
        <v>17</v>
      </c>
      <c r="F980" s="20">
        <f t="shared" si="30"/>
        <v>0</v>
      </c>
      <c r="G980" s="20">
        <f t="shared" si="30"/>
        <v>0</v>
      </c>
      <c r="H980" s="239"/>
      <c r="I980" s="239"/>
      <c r="J980" s="45"/>
    </row>
    <row r="981" spans="1:10" x14ac:dyDescent="0.3">
      <c r="A981" s="52"/>
      <c r="B981" s="127"/>
      <c r="C981" s="19"/>
      <c r="D981" s="19"/>
      <c r="E981" s="8" t="s">
        <v>15</v>
      </c>
      <c r="F981" s="20">
        <f t="shared" si="30"/>
        <v>0</v>
      </c>
      <c r="G981" s="20">
        <f t="shared" si="30"/>
        <v>0</v>
      </c>
      <c r="H981" s="239"/>
      <c r="I981" s="239"/>
      <c r="J981" s="10"/>
    </row>
    <row r="982" spans="1:10" ht="27.6" x14ac:dyDescent="0.3">
      <c r="A982" s="52"/>
      <c r="B982" s="127"/>
      <c r="C982" s="19"/>
      <c r="D982" s="19"/>
      <c r="E982" s="11" t="s">
        <v>18</v>
      </c>
      <c r="F982" s="20">
        <f t="shared" si="30"/>
        <v>0</v>
      </c>
      <c r="G982" s="20">
        <f t="shared" si="30"/>
        <v>0</v>
      </c>
      <c r="H982" s="239"/>
      <c r="I982" s="239"/>
      <c r="J982" s="10"/>
    </row>
    <row r="983" spans="1:10" x14ac:dyDescent="0.3">
      <c r="A983" s="52"/>
      <c r="B983" s="127"/>
      <c r="C983" s="19"/>
      <c r="D983" s="19"/>
      <c r="E983" s="8" t="s">
        <v>15</v>
      </c>
      <c r="F983" s="20">
        <f t="shared" si="30"/>
        <v>0</v>
      </c>
      <c r="G983" s="20">
        <f t="shared" si="30"/>
        <v>0</v>
      </c>
      <c r="H983" s="239"/>
      <c r="I983" s="239"/>
      <c r="J983" s="10"/>
    </row>
    <row r="984" spans="1:10" x14ac:dyDescent="0.3">
      <c r="A984" s="52"/>
      <c r="B984" s="127"/>
      <c r="C984" s="19"/>
      <c r="D984" s="19"/>
      <c r="E984" s="11" t="s">
        <v>19</v>
      </c>
      <c r="F984" s="20">
        <f t="shared" si="30"/>
        <v>0</v>
      </c>
      <c r="G984" s="20">
        <f t="shared" si="30"/>
        <v>0</v>
      </c>
      <c r="H984" s="239"/>
      <c r="I984" s="239"/>
      <c r="J984" s="10"/>
    </row>
    <row r="985" spans="1:10" x14ac:dyDescent="0.3">
      <c r="A985" s="52"/>
      <c r="B985" s="127"/>
      <c r="C985" s="19"/>
      <c r="D985" s="19"/>
      <c r="E985" s="8" t="s">
        <v>15</v>
      </c>
      <c r="F985" s="20">
        <f t="shared" si="30"/>
        <v>0</v>
      </c>
      <c r="G985" s="20">
        <f t="shared" si="30"/>
        <v>0</v>
      </c>
      <c r="H985" s="239"/>
      <c r="I985" s="239"/>
      <c r="J985" s="10"/>
    </row>
    <row r="986" spans="1:10" ht="27.6" x14ac:dyDescent="0.3">
      <c r="A986" s="52"/>
      <c r="B986" s="127"/>
      <c r="C986" s="19"/>
      <c r="D986" s="19"/>
      <c r="E986" s="11" t="s">
        <v>48</v>
      </c>
      <c r="F986" s="20">
        <f t="shared" si="30"/>
        <v>26.5</v>
      </c>
      <c r="G986" s="20">
        <f t="shared" si="30"/>
        <v>42.5</v>
      </c>
      <c r="H986" s="239"/>
      <c r="I986" s="239"/>
      <c r="J986" s="10"/>
    </row>
    <row r="987" spans="1:10" x14ac:dyDescent="0.3">
      <c r="A987" s="92"/>
      <c r="B987" s="136"/>
      <c r="C987" s="22"/>
      <c r="D987" s="22"/>
      <c r="E987" s="23" t="s">
        <v>15</v>
      </c>
      <c r="F987" s="24">
        <f t="shared" si="30"/>
        <v>4.1000000000000005</v>
      </c>
      <c r="G987" s="24">
        <f t="shared" si="30"/>
        <v>6.9799999999999995</v>
      </c>
      <c r="H987" s="242"/>
      <c r="I987" s="242"/>
      <c r="J987" s="25"/>
    </row>
    <row r="988" spans="1:10" ht="16.5" customHeight="1" x14ac:dyDescent="0.3">
      <c r="A988" s="333" t="s">
        <v>155</v>
      </c>
      <c r="B988" s="333"/>
      <c r="C988" s="333"/>
      <c r="D988" s="333"/>
      <c r="E988" s="333"/>
      <c r="F988" s="333"/>
      <c r="G988" s="333"/>
      <c r="H988" s="333"/>
      <c r="I988" s="333"/>
      <c r="J988" s="333"/>
    </row>
    <row r="989" spans="1:10" x14ac:dyDescent="0.3">
      <c r="A989" s="357" t="s">
        <v>156</v>
      </c>
      <c r="B989" s="357"/>
      <c r="C989" s="357"/>
      <c r="D989" s="357"/>
      <c r="E989" s="357"/>
      <c r="F989" s="357"/>
      <c r="G989" s="357"/>
      <c r="H989" s="357"/>
      <c r="I989" s="357"/>
      <c r="J989" s="357"/>
    </row>
    <row r="990" spans="1:10" ht="16.5" customHeight="1" x14ac:dyDescent="0.3">
      <c r="A990" s="358" t="s">
        <v>157</v>
      </c>
      <c r="B990" s="358"/>
      <c r="C990" s="358"/>
      <c r="D990" s="358"/>
      <c r="E990" s="358"/>
      <c r="F990" s="358"/>
      <c r="G990" s="358"/>
      <c r="H990" s="358"/>
      <c r="I990" s="358"/>
      <c r="J990" s="358"/>
    </row>
    <row r="991" spans="1:10" ht="15.75" customHeight="1" x14ac:dyDescent="0.3">
      <c r="A991" s="333" t="s">
        <v>158</v>
      </c>
      <c r="B991" s="333" t="s">
        <v>159</v>
      </c>
      <c r="C991" s="359" t="s">
        <v>160</v>
      </c>
      <c r="D991" s="353"/>
      <c r="E991" s="5" t="s">
        <v>14</v>
      </c>
      <c r="F991" s="17"/>
      <c r="G991" s="137">
        <v>120</v>
      </c>
      <c r="H991" s="246"/>
      <c r="I991" s="246"/>
      <c r="J991" s="7"/>
    </row>
    <row r="992" spans="1:10" x14ac:dyDescent="0.3">
      <c r="A992" s="333"/>
      <c r="B992" s="333"/>
      <c r="C992" s="359"/>
      <c r="D992" s="353"/>
      <c r="E992" s="8" t="s">
        <v>15</v>
      </c>
      <c r="F992" s="20"/>
      <c r="G992" s="138">
        <v>20</v>
      </c>
      <c r="H992" s="247"/>
      <c r="I992" s="247"/>
      <c r="J992" s="10"/>
    </row>
    <row r="993" spans="1:10" x14ac:dyDescent="0.3">
      <c r="A993" s="333"/>
      <c r="B993" s="333"/>
      <c r="C993" s="359"/>
      <c r="D993" s="353"/>
      <c r="E993" s="11" t="s">
        <v>16</v>
      </c>
      <c r="F993" s="20"/>
      <c r="G993" s="138">
        <v>6</v>
      </c>
      <c r="H993" s="247"/>
      <c r="I993" s="247"/>
      <c r="J993" s="10"/>
    </row>
    <row r="994" spans="1:10" x14ac:dyDescent="0.3">
      <c r="A994" s="333"/>
      <c r="B994" s="333"/>
      <c r="C994" s="359"/>
      <c r="D994" s="353"/>
      <c r="E994" s="8" t="s">
        <v>15</v>
      </c>
      <c r="F994" s="20"/>
      <c r="G994" s="138">
        <v>1</v>
      </c>
      <c r="H994" s="247"/>
      <c r="I994" s="247"/>
      <c r="J994" s="10"/>
    </row>
    <row r="995" spans="1:10" x14ac:dyDescent="0.3">
      <c r="A995" s="333"/>
      <c r="B995" s="333"/>
      <c r="C995" s="359"/>
      <c r="D995" s="353"/>
      <c r="E995" s="11" t="s">
        <v>17</v>
      </c>
      <c r="F995" s="20"/>
      <c r="G995" s="20">
        <v>0</v>
      </c>
      <c r="H995" s="239"/>
      <c r="I995" s="239"/>
      <c r="J995" s="10"/>
    </row>
    <row r="996" spans="1:10" x14ac:dyDescent="0.3">
      <c r="A996" s="333"/>
      <c r="B996" s="333"/>
      <c r="C996" s="359"/>
      <c r="D996" s="353"/>
      <c r="E996" s="8" t="s">
        <v>15</v>
      </c>
      <c r="F996" s="20"/>
      <c r="G996" s="20">
        <v>0</v>
      </c>
      <c r="H996" s="239"/>
      <c r="I996" s="239"/>
      <c r="J996" s="10"/>
    </row>
    <row r="997" spans="1:10" ht="27.6" x14ac:dyDescent="0.3">
      <c r="A997" s="333"/>
      <c r="B997" s="333"/>
      <c r="C997" s="359"/>
      <c r="D997" s="353"/>
      <c r="E997" s="11" t="s">
        <v>18</v>
      </c>
      <c r="F997" s="20"/>
      <c r="G997" s="20">
        <v>0</v>
      </c>
      <c r="H997" s="239"/>
      <c r="I997" s="239"/>
      <c r="J997" s="10"/>
    </row>
    <row r="998" spans="1:10" x14ac:dyDescent="0.3">
      <c r="A998" s="333"/>
      <c r="B998" s="333"/>
      <c r="C998" s="359"/>
      <c r="D998" s="353"/>
      <c r="E998" s="8" t="s">
        <v>15</v>
      </c>
      <c r="F998" s="20"/>
      <c r="G998" s="20">
        <v>0</v>
      </c>
      <c r="H998" s="239"/>
      <c r="I998" s="239"/>
      <c r="J998" s="10"/>
    </row>
    <row r="999" spans="1:10" x14ac:dyDescent="0.3">
      <c r="A999" s="333"/>
      <c r="B999" s="333"/>
      <c r="C999" s="359"/>
      <c r="D999" s="353"/>
      <c r="E999" s="11" t="s">
        <v>19</v>
      </c>
      <c r="F999" s="20"/>
      <c r="G999" s="20">
        <v>0</v>
      </c>
      <c r="H999" s="239"/>
      <c r="I999" s="239"/>
      <c r="J999" s="10"/>
    </row>
    <row r="1000" spans="1:10" x14ac:dyDescent="0.3">
      <c r="A1000" s="333"/>
      <c r="B1000" s="333"/>
      <c r="C1000" s="359"/>
      <c r="D1000" s="353"/>
      <c r="E1000" s="8" t="s">
        <v>15</v>
      </c>
      <c r="F1000" s="20"/>
      <c r="G1000" s="20">
        <v>0</v>
      </c>
      <c r="H1000" s="239"/>
      <c r="I1000" s="239"/>
      <c r="J1000" s="10"/>
    </row>
    <row r="1001" spans="1:10" x14ac:dyDescent="0.3">
      <c r="A1001" s="333"/>
      <c r="B1001" s="333"/>
      <c r="C1001" s="359"/>
      <c r="D1001" s="353"/>
      <c r="E1001" s="11" t="s">
        <v>20</v>
      </c>
      <c r="F1001" s="20"/>
      <c r="G1001" s="138">
        <v>126</v>
      </c>
      <c r="H1001" s="247"/>
      <c r="I1001" s="247"/>
      <c r="J1001" s="10"/>
    </row>
    <row r="1002" spans="1:10" ht="344.25" customHeight="1" x14ac:dyDescent="0.3">
      <c r="A1002" s="333"/>
      <c r="B1002" s="333"/>
      <c r="C1002" s="359"/>
      <c r="D1002" s="353"/>
      <c r="E1002" s="12" t="s">
        <v>15</v>
      </c>
      <c r="F1002" s="121"/>
      <c r="G1002" s="139">
        <v>21</v>
      </c>
      <c r="H1002" s="248"/>
      <c r="I1002" s="248"/>
      <c r="J1002" s="14"/>
    </row>
    <row r="1003" spans="1:10" x14ac:dyDescent="0.3">
      <c r="A1003" s="333"/>
      <c r="B1003" s="333"/>
      <c r="C1003" s="40"/>
      <c r="D1003" s="16"/>
      <c r="E1003" s="5" t="s">
        <v>14</v>
      </c>
      <c r="F1003" s="17"/>
      <c r="G1003" s="128">
        <f t="shared" ref="G1003:G1014" si="31">G991</f>
        <v>120</v>
      </c>
      <c r="H1003" s="244"/>
      <c r="I1003" s="244"/>
      <c r="J1003" s="42"/>
    </row>
    <row r="1004" spans="1:10" x14ac:dyDescent="0.3">
      <c r="A1004" s="333"/>
      <c r="B1004" s="333"/>
      <c r="C1004" s="43"/>
      <c r="D1004" s="19"/>
      <c r="E1004" s="8" t="s">
        <v>15</v>
      </c>
      <c r="F1004" s="20"/>
      <c r="G1004" s="104">
        <f t="shared" si="31"/>
        <v>20</v>
      </c>
      <c r="H1004" s="233"/>
      <c r="I1004" s="233"/>
      <c r="J1004" s="45"/>
    </row>
    <row r="1005" spans="1:10" x14ac:dyDescent="0.3">
      <c r="A1005" s="333"/>
      <c r="B1005" s="333"/>
      <c r="C1005" s="43"/>
      <c r="D1005" s="19"/>
      <c r="E1005" s="11" t="s">
        <v>16</v>
      </c>
      <c r="F1005" s="20"/>
      <c r="G1005" s="104">
        <f t="shared" si="31"/>
        <v>6</v>
      </c>
      <c r="H1005" s="233"/>
      <c r="I1005" s="233"/>
      <c r="J1005" s="45"/>
    </row>
    <row r="1006" spans="1:10" x14ac:dyDescent="0.3">
      <c r="A1006" s="333"/>
      <c r="B1006" s="333"/>
      <c r="C1006" s="43"/>
      <c r="D1006" s="19"/>
      <c r="E1006" s="8" t="s">
        <v>15</v>
      </c>
      <c r="F1006" s="20"/>
      <c r="G1006" s="104">
        <f t="shared" si="31"/>
        <v>1</v>
      </c>
      <c r="H1006" s="233"/>
      <c r="I1006" s="233"/>
      <c r="J1006" s="45"/>
    </row>
    <row r="1007" spans="1:10" x14ac:dyDescent="0.3">
      <c r="A1007" s="333"/>
      <c r="B1007" s="333"/>
      <c r="C1007" s="43"/>
      <c r="D1007" s="19"/>
      <c r="E1007" s="11" t="s">
        <v>17</v>
      </c>
      <c r="F1007" s="20"/>
      <c r="G1007" s="104">
        <f t="shared" si="31"/>
        <v>0</v>
      </c>
      <c r="H1007" s="233"/>
      <c r="I1007" s="233"/>
      <c r="J1007" s="45"/>
    </row>
    <row r="1008" spans="1:10" x14ac:dyDescent="0.3">
      <c r="A1008" s="333"/>
      <c r="B1008" s="333"/>
      <c r="C1008" s="43"/>
      <c r="D1008" s="19"/>
      <c r="E1008" s="8" t="s">
        <v>15</v>
      </c>
      <c r="F1008" s="20"/>
      <c r="G1008" s="104">
        <f t="shared" si="31"/>
        <v>0</v>
      </c>
      <c r="H1008" s="233"/>
      <c r="I1008" s="233"/>
      <c r="J1008" s="45"/>
    </row>
    <row r="1009" spans="1:10" ht="27.6" x14ac:dyDescent="0.3">
      <c r="A1009" s="333"/>
      <c r="B1009" s="333"/>
      <c r="C1009" s="43"/>
      <c r="D1009" s="19"/>
      <c r="E1009" s="11" t="s">
        <v>18</v>
      </c>
      <c r="F1009" s="20"/>
      <c r="G1009" s="104">
        <f t="shared" si="31"/>
        <v>0</v>
      </c>
      <c r="H1009" s="233"/>
      <c r="I1009" s="233"/>
      <c r="J1009" s="45"/>
    </row>
    <row r="1010" spans="1:10" x14ac:dyDescent="0.3">
      <c r="A1010" s="333"/>
      <c r="B1010" s="333"/>
      <c r="C1010" s="43"/>
      <c r="D1010" s="19"/>
      <c r="E1010" s="8" t="s">
        <v>15</v>
      </c>
      <c r="F1010" s="20"/>
      <c r="G1010" s="104">
        <f t="shared" si="31"/>
        <v>0</v>
      </c>
      <c r="H1010" s="233"/>
      <c r="I1010" s="233"/>
      <c r="J1010" s="45"/>
    </row>
    <row r="1011" spans="1:10" x14ac:dyDescent="0.3">
      <c r="A1011" s="333"/>
      <c r="B1011" s="333"/>
      <c r="C1011" s="43"/>
      <c r="D1011" s="19"/>
      <c r="E1011" s="11" t="s">
        <v>19</v>
      </c>
      <c r="F1011" s="20"/>
      <c r="G1011" s="104">
        <f t="shared" si="31"/>
        <v>0</v>
      </c>
      <c r="H1011" s="233"/>
      <c r="I1011" s="233"/>
      <c r="J1011" s="45"/>
    </row>
    <row r="1012" spans="1:10" x14ac:dyDescent="0.3">
      <c r="A1012" s="333"/>
      <c r="B1012" s="333"/>
      <c r="C1012" s="43"/>
      <c r="D1012" s="19"/>
      <c r="E1012" s="8" t="s">
        <v>15</v>
      </c>
      <c r="F1012" s="20"/>
      <c r="G1012" s="104">
        <f t="shared" si="31"/>
        <v>0</v>
      </c>
      <c r="H1012" s="233"/>
      <c r="I1012" s="233"/>
      <c r="J1012" s="45"/>
    </row>
    <row r="1013" spans="1:10" ht="27.6" x14ac:dyDescent="0.3">
      <c r="A1013" s="333"/>
      <c r="B1013" s="333"/>
      <c r="C1013" s="43"/>
      <c r="D1013" s="19"/>
      <c r="E1013" s="11" t="s">
        <v>21</v>
      </c>
      <c r="F1013" s="20"/>
      <c r="G1013" s="104">
        <f t="shared" si="31"/>
        <v>126</v>
      </c>
      <c r="H1013" s="233"/>
      <c r="I1013" s="233"/>
      <c r="J1013" s="45"/>
    </row>
    <row r="1014" spans="1:10" x14ac:dyDescent="0.3">
      <c r="A1014" s="333"/>
      <c r="B1014" s="333"/>
      <c r="C1014" s="62"/>
      <c r="D1014" s="22"/>
      <c r="E1014" s="23" t="s">
        <v>15</v>
      </c>
      <c r="F1014" s="24"/>
      <c r="G1014" s="105">
        <f t="shared" si="31"/>
        <v>21</v>
      </c>
      <c r="H1014" s="234"/>
      <c r="I1014" s="234"/>
      <c r="J1014" s="51"/>
    </row>
    <row r="1015" spans="1:10" ht="15.75" customHeight="1" x14ac:dyDescent="0.3">
      <c r="A1015" s="339" t="s">
        <v>161</v>
      </c>
      <c r="B1015" s="333" t="s">
        <v>162</v>
      </c>
      <c r="C1015" s="352" t="s">
        <v>163</v>
      </c>
      <c r="D1015" s="353"/>
      <c r="E1015" s="27" t="s">
        <v>14</v>
      </c>
      <c r="F1015" s="123"/>
      <c r="G1015" s="140">
        <v>70.307000000000002</v>
      </c>
      <c r="H1015" s="249"/>
      <c r="I1015" s="249"/>
      <c r="J1015" s="90"/>
    </row>
    <row r="1016" spans="1:10" x14ac:dyDescent="0.3">
      <c r="A1016" s="339"/>
      <c r="B1016" s="339"/>
      <c r="C1016" s="352"/>
      <c r="D1016" s="353"/>
      <c r="E1016" s="8" t="s">
        <v>15</v>
      </c>
      <c r="F1016" s="20"/>
      <c r="G1016" s="138">
        <v>10</v>
      </c>
      <c r="H1016" s="247"/>
      <c r="I1016" s="247"/>
      <c r="J1016" s="10"/>
    </row>
    <row r="1017" spans="1:10" x14ac:dyDescent="0.3">
      <c r="A1017" s="339"/>
      <c r="B1017" s="339"/>
      <c r="C1017" s="352"/>
      <c r="D1017" s="353"/>
      <c r="E1017" s="11" t="s">
        <v>16</v>
      </c>
      <c r="F1017" s="20"/>
      <c r="G1017" s="138">
        <v>738</v>
      </c>
      <c r="H1017" s="247"/>
      <c r="I1017" s="247"/>
      <c r="J1017" s="10"/>
    </row>
    <row r="1018" spans="1:10" x14ac:dyDescent="0.3">
      <c r="A1018" s="339"/>
      <c r="B1018" s="339"/>
      <c r="C1018" s="352"/>
      <c r="D1018" s="353"/>
      <c r="E1018" s="8" t="s">
        <v>15</v>
      </c>
      <c r="F1018" s="20"/>
      <c r="G1018" s="138">
        <v>93.4</v>
      </c>
      <c r="H1018" s="247"/>
      <c r="I1018" s="247"/>
      <c r="J1018" s="10"/>
    </row>
    <row r="1019" spans="1:10" x14ac:dyDescent="0.3">
      <c r="A1019" s="339"/>
      <c r="B1019" s="339"/>
      <c r="C1019" s="352"/>
      <c r="D1019" s="353"/>
      <c r="E1019" s="11" t="s">
        <v>17</v>
      </c>
      <c r="F1019" s="20"/>
      <c r="G1019" s="20">
        <v>0</v>
      </c>
      <c r="H1019" s="239"/>
      <c r="I1019" s="239"/>
      <c r="J1019" s="10"/>
    </row>
    <row r="1020" spans="1:10" x14ac:dyDescent="0.3">
      <c r="A1020" s="339"/>
      <c r="B1020" s="339"/>
      <c r="C1020" s="352"/>
      <c r="D1020" s="353"/>
      <c r="E1020" s="8" t="s">
        <v>15</v>
      </c>
      <c r="F1020" s="20"/>
      <c r="G1020" s="20">
        <v>0</v>
      </c>
      <c r="H1020" s="239"/>
      <c r="I1020" s="239"/>
      <c r="J1020" s="10"/>
    </row>
    <row r="1021" spans="1:10" ht="27.6" x14ac:dyDescent="0.3">
      <c r="A1021" s="339"/>
      <c r="B1021" s="339"/>
      <c r="C1021" s="352"/>
      <c r="D1021" s="353"/>
      <c r="E1021" s="11" t="s">
        <v>18</v>
      </c>
      <c r="F1021" s="20"/>
      <c r="G1021" s="20">
        <v>0</v>
      </c>
      <c r="H1021" s="239"/>
      <c r="I1021" s="239"/>
      <c r="J1021" s="10"/>
    </row>
    <row r="1022" spans="1:10" x14ac:dyDescent="0.3">
      <c r="A1022" s="339"/>
      <c r="B1022" s="339"/>
      <c r="C1022" s="352"/>
      <c r="D1022" s="353"/>
      <c r="E1022" s="8" t="s">
        <v>15</v>
      </c>
      <c r="F1022" s="20"/>
      <c r="G1022" s="20">
        <v>0</v>
      </c>
      <c r="H1022" s="239"/>
      <c r="I1022" s="239"/>
      <c r="J1022" s="10"/>
    </row>
    <row r="1023" spans="1:10" x14ac:dyDescent="0.3">
      <c r="A1023" s="339"/>
      <c r="B1023" s="339"/>
      <c r="C1023" s="352"/>
      <c r="D1023" s="353"/>
      <c r="E1023" s="11" t="s">
        <v>19</v>
      </c>
      <c r="F1023" s="20"/>
      <c r="G1023" s="20">
        <v>0</v>
      </c>
      <c r="H1023" s="239"/>
      <c r="I1023" s="239"/>
      <c r="J1023" s="10"/>
    </row>
    <row r="1024" spans="1:10" x14ac:dyDescent="0.3">
      <c r="A1024" s="339"/>
      <c r="B1024" s="339"/>
      <c r="C1024" s="352"/>
      <c r="D1024" s="353"/>
      <c r="E1024" s="8" t="s">
        <v>15</v>
      </c>
      <c r="F1024" s="20"/>
      <c r="G1024" s="20">
        <v>0</v>
      </c>
      <c r="H1024" s="239"/>
      <c r="I1024" s="239"/>
      <c r="J1024" s="10"/>
    </row>
    <row r="1025" spans="1:10" x14ac:dyDescent="0.3">
      <c r="A1025" s="339"/>
      <c r="B1025" s="339"/>
      <c r="C1025" s="352"/>
      <c r="D1025" s="353"/>
      <c r="E1025" s="11" t="s">
        <v>20</v>
      </c>
      <c r="F1025" s="20"/>
      <c r="G1025" s="138">
        <v>808.30679999999995</v>
      </c>
      <c r="H1025" s="247"/>
      <c r="I1025" s="247"/>
      <c r="J1025" s="10"/>
    </row>
    <row r="1026" spans="1:10" ht="409.5" customHeight="1" x14ac:dyDescent="0.3">
      <c r="A1026" s="339"/>
      <c r="B1026" s="339"/>
      <c r="C1026" s="352"/>
      <c r="D1026" s="353"/>
      <c r="E1026" s="12" t="s">
        <v>15</v>
      </c>
      <c r="F1026" s="121"/>
      <c r="G1026" s="139">
        <v>103.4</v>
      </c>
      <c r="H1026" s="248"/>
      <c r="I1026" s="248"/>
      <c r="J1026" s="14"/>
    </row>
    <row r="1027" spans="1:10" x14ac:dyDescent="0.3">
      <c r="A1027" s="339"/>
      <c r="B1027" s="339"/>
      <c r="C1027" s="15"/>
      <c r="D1027" s="16"/>
      <c r="E1027" s="5" t="s">
        <v>14</v>
      </c>
      <c r="F1027" s="17"/>
      <c r="G1027" s="137">
        <v>70.307000000000002</v>
      </c>
      <c r="H1027" s="246"/>
      <c r="I1027" s="246"/>
      <c r="J1027" s="42"/>
    </row>
    <row r="1028" spans="1:10" x14ac:dyDescent="0.3">
      <c r="A1028" s="339"/>
      <c r="B1028" s="339"/>
      <c r="C1028" s="18"/>
      <c r="D1028" s="19"/>
      <c r="E1028" s="8" t="s">
        <v>15</v>
      </c>
      <c r="F1028" s="20"/>
      <c r="G1028" s="138">
        <v>10</v>
      </c>
      <c r="H1028" s="247"/>
      <c r="I1028" s="247"/>
      <c r="J1028" s="45"/>
    </row>
    <row r="1029" spans="1:10" x14ac:dyDescent="0.3">
      <c r="A1029" s="339"/>
      <c r="B1029" s="339"/>
      <c r="C1029" s="18"/>
      <c r="D1029" s="19"/>
      <c r="E1029" s="11" t="s">
        <v>16</v>
      </c>
      <c r="F1029" s="20"/>
      <c r="G1029" s="138">
        <v>738</v>
      </c>
      <c r="H1029" s="247"/>
      <c r="I1029" s="247"/>
      <c r="J1029" s="45"/>
    </row>
    <row r="1030" spans="1:10" x14ac:dyDescent="0.3">
      <c r="A1030" s="339"/>
      <c r="B1030" s="339"/>
      <c r="C1030" s="18"/>
      <c r="D1030" s="19"/>
      <c r="E1030" s="8" t="s">
        <v>15</v>
      </c>
      <c r="F1030" s="20"/>
      <c r="G1030" s="138">
        <v>93.4</v>
      </c>
      <c r="H1030" s="247"/>
      <c r="I1030" s="247"/>
      <c r="J1030" s="45"/>
    </row>
    <row r="1031" spans="1:10" x14ac:dyDescent="0.3">
      <c r="A1031" s="339"/>
      <c r="B1031" s="339"/>
      <c r="C1031" s="18"/>
      <c r="D1031" s="19"/>
      <c r="E1031" s="11" t="s">
        <v>17</v>
      </c>
      <c r="F1031" s="20"/>
      <c r="G1031" s="104">
        <v>0</v>
      </c>
      <c r="H1031" s="233"/>
      <c r="I1031" s="233"/>
      <c r="J1031" s="45"/>
    </row>
    <row r="1032" spans="1:10" x14ac:dyDescent="0.3">
      <c r="A1032" s="339"/>
      <c r="B1032" s="339"/>
      <c r="C1032" s="18"/>
      <c r="D1032" s="19"/>
      <c r="E1032" s="8" t="s">
        <v>15</v>
      </c>
      <c r="F1032" s="20"/>
      <c r="G1032" s="104">
        <v>0</v>
      </c>
      <c r="H1032" s="233"/>
      <c r="I1032" s="233"/>
      <c r="J1032" s="45"/>
    </row>
    <row r="1033" spans="1:10" ht="27.6" x14ac:dyDescent="0.3">
      <c r="A1033" s="339"/>
      <c r="B1033" s="339"/>
      <c r="C1033" s="18"/>
      <c r="D1033" s="19"/>
      <c r="E1033" s="11" t="s">
        <v>18</v>
      </c>
      <c r="F1033" s="20"/>
      <c r="G1033" s="104">
        <v>0</v>
      </c>
      <c r="H1033" s="233"/>
      <c r="I1033" s="233"/>
      <c r="J1033" s="45"/>
    </row>
    <row r="1034" spans="1:10" x14ac:dyDescent="0.3">
      <c r="A1034" s="339"/>
      <c r="B1034" s="339"/>
      <c r="C1034" s="18"/>
      <c r="D1034" s="19"/>
      <c r="E1034" s="8" t="s">
        <v>15</v>
      </c>
      <c r="F1034" s="20"/>
      <c r="G1034" s="104">
        <v>0</v>
      </c>
      <c r="H1034" s="233"/>
      <c r="I1034" s="233"/>
      <c r="J1034" s="45"/>
    </row>
    <row r="1035" spans="1:10" x14ac:dyDescent="0.3">
      <c r="A1035" s="339"/>
      <c r="B1035" s="339"/>
      <c r="C1035" s="18"/>
      <c r="D1035" s="19"/>
      <c r="E1035" s="11" t="s">
        <v>19</v>
      </c>
      <c r="F1035" s="20"/>
      <c r="G1035" s="104">
        <v>0</v>
      </c>
      <c r="H1035" s="233"/>
      <c r="I1035" s="233"/>
      <c r="J1035" s="45"/>
    </row>
    <row r="1036" spans="1:10" x14ac:dyDescent="0.3">
      <c r="A1036" s="339"/>
      <c r="B1036" s="339"/>
      <c r="C1036" s="18"/>
      <c r="D1036" s="19"/>
      <c r="E1036" s="8" t="s">
        <v>15</v>
      </c>
      <c r="F1036" s="20"/>
      <c r="G1036" s="104">
        <v>0</v>
      </c>
      <c r="H1036" s="233"/>
      <c r="I1036" s="233"/>
      <c r="J1036" s="45"/>
    </row>
    <row r="1037" spans="1:10" ht="27.6" x14ac:dyDescent="0.3">
      <c r="A1037" s="339"/>
      <c r="B1037" s="339"/>
      <c r="C1037" s="18"/>
      <c r="D1037" s="19"/>
      <c r="E1037" s="11" t="s">
        <v>21</v>
      </c>
      <c r="F1037" s="20"/>
      <c r="G1037" s="138">
        <v>808.30679999999995</v>
      </c>
      <c r="H1037" s="247"/>
      <c r="I1037" s="247"/>
      <c r="J1037" s="45"/>
    </row>
    <row r="1038" spans="1:10" x14ac:dyDescent="0.3">
      <c r="A1038" s="339"/>
      <c r="B1038" s="339"/>
      <c r="C1038" s="21"/>
      <c r="D1038" s="22"/>
      <c r="E1038" s="23" t="s">
        <v>15</v>
      </c>
      <c r="F1038" s="24"/>
      <c r="G1038" s="141">
        <v>103.4</v>
      </c>
      <c r="H1038" s="250"/>
      <c r="I1038" s="250"/>
      <c r="J1038" s="51"/>
    </row>
    <row r="1039" spans="1:10" ht="15.75" customHeight="1" x14ac:dyDescent="0.3">
      <c r="A1039" s="339" t="s">
        <v>164</v>
      </c>
      <c r="B1039" s="333" t="s">
        <v>165</v>
      </c>
      <c r="C1039" s="352" t="s">
        <v>166</v>
      </c>
      <c r="D1039" s="354"/>
      <c r="E1039" s="27" t="s">
        <v>14</v>
      </c>
      <c r="F1039" s="123"/>
      <c r="G1039" s="140">
        <v>278.14999999999998</v>
      </c>
      <c r="H1039" s="249"/>
      <c r="I1039" s="249"/>
      <c r="J1039" s="90"/>
    </row>
    <row r="1040" spans="1:10" x14ac:dyDescent="0.3">
      <c r="A1040" s="339"/>
      <c r="B1040" s="339"/>
      <c r="C1040" s="352"/>
      <c r="D1040" s="354"/>
      <c r="E1040" s="8" t="s">
        <v>15</v>
      </c>
      <c r="F1040" s="20"/>
      <c r="G1040" s="138">
        <v>25.67</v>
      </c>
      <c r="H1040" s="247"/>
      <c r="I1040" s="247"/>
      <c r="J1040" s="10"/>
    </row>
    <row r="1041" spans="1:10" x14ac:dyDescent="0.3">
      <c r="A1041" s="339"/>
      <c r="B1041" s="339"/>
      <c r="C1041" s="352"/>
      <c r="D1041" s="354"/>
      <c r="E1041" s="11" t="s">
        <v>16</v>
      </c>
      <c r="F1041" s="20"/>
      <c r="G1041" s="138">
        <v>34.729999999999997</v>
      </c>
      <c r="H1041" s="247"/>
      <c r="I1041" s="247"/>
      <c r="J1041" s="10"/>
    </row>
    <row r="1042" spans="1:10" x14ac:dyDescent="0.3">
      <c r="A1042" s="339"/>
      <c r="B1042" s="339"/>
      <c r="C1042" s="352"/>
      <c r="D1042" s="354"/>
      <c r="E1042" s="8" t="s">
        <v>15</v>
      </c>
      <c r="F1042" s="20"/>
      <c r="G1042" s="138">
        <v>3.59</v>
      </c>
      <c r="H1042" s="247"/>
      <c r="I1042" s="247"/>
      <c r="J1042" s="10"/>
    </row>
    <row r="1043" spans="1:10" x14ac:dyDescent="0.3">
      <c r="A1043" s="339"/>
      <c r="B1043" s="339"/>
      <c r="C1043" s="352"/>
      <c r="D1043" s="354"/>
      <c r="E1043" s="11" t="s">
        <v>17</v>
      </c>
      <c r="F1043" s="20"/>
      <c r="G1043" s="20">
        <v>0</v>
      </c>
      <c r="H1043" s="239"/>
      <c r="I1043" s="239"/>
      <c r="J1043" s="10"/>
    </row>
    <row r="1044" spans="1:10" x14ac:dyDescent="0.3">
      <c r="A1044" s="339"/>
      <c r="B1044" s="339"/>
      <c r="C1044" s="352"/>
      <c r="D1044" s="354"/>
      <c r="E1044" s="8" t="s">
        <v>15</v>
      </c>
      <c r="F1044" s="20"/>
      <c r="G1044" s="20">
        <v>0</v>
      </c>
      <c r="H1044" s="239"/>
      <c r="I1044" s="239"/>
      <c r="J1044" s="10"/>
    </row>
    <row r="1045" spans="1:10" ht="27.6" x14ac:dyDescent="0.3">
      <c r="A1045" s="339"/>
      <c r="B1045" s="339"/>
      <c r="C1045" s="352"/>
      <c r="D1045" s="354"/>
      <c r="E1045" s="11" t="s">
        <v>18</v>
      </c>
      <c r="F1045" s="20"/>
      <c r="G1045" s="20">
        <v>0</v>
      </c>
      <c r="H1045" s="239"/>
      <c r="I1045" s="239"/>
      <c r="J1045" s="10"/>
    </row>
    <row r="1046" spans="1:10" x14ac:dyDescent="0.3">
      <c r="A1046" s="339"/>
      <c r="B1046" s="339"/>
      <c r="C1046" s="352"/>
      <c r="D1046" s="354"/>
      <c r="E1046" s="8" t="s">
        <v>15</v>
      </c>
      <c r="F1046" s="20"/>
      <c r="G1046" s="20">
        <v>0</v>
      </c>
      <c r="H1046" s="239"/>
      <c r="I1046" s="239"/>
      <c r="J1046" s="10"/>
    </row>
    <row r="1047" spans="1:10" x14ac:dyDescent="0.3">
      <c r="A1047" s="339"/>
      <c r="B1047" s="339"/>
      <c r="C1047" s="352"/>
      <c r="D1047" s="354"/>
      <c r="E1047" s="11" t="s">
        <v>19</v>
      </c>
      <c r="F1047" s="20"/>
      <c r="G1047" s="138">
        <v>555</v>
      </c>
      <c r="H1047" s="247"/>
      <c r="I1047" s="247"/>
      <c r="J1047" s="10"/>
    </row>
    <row r="1048" spans="1:10" x14ac:dyDescent="0.3">
      <c r="A1048" s="339"/>
      <c r="B1048" s="339"/>
      <c r="C1048" s="352"/>
      <c r="D1048" s="354"/>
      <c r="E1048" s="8" t="s">
        <v>15</v>
      </c>
      <c r="F1048" s="20"/>
      <c r="G1048" s="138">
        <v>172.5</v>
      </c>
      <c r="H1048" s="247"/>
      <c r="I1048" s="247"/>
      <c r="J1048" s="10"/>
    </row>
    <row r="1049" spans="1:10" x14ac:dyDescent="0.3">
      <c r="A1049" s="339"/>
      <c r="B1049" s="339"/>
      <c r="C1049" s="352"/>
      <c r="D1049" s="354"/>
      <c r="E1049" s="11" t="s">
        <v>20</v>
      </c>
      <c r="F1049" s="20"/>
      <c r="G1049" s="138">
        <v>867.88</v>
      </c>
      <c r="H1049" s="247"/>
      <c r="I1049" s="247"/>
      <c r="J1049" s="10"/>
    </row>
    <row r="1050" spans="1:10" ht="248.25" customHeight="1" x14ac:dyDescent="0.3">
      <c r="A1050" s="339"/>
      <c r="B1050" s="339"/>
      <c r="C1050" s="352"/>
      <c r="D1050" s="354"/>
      <c r="E1050" s="12" t="s">
        <v>15</v>
      </c>
      <c r="F1050" s="121"/>
      <c r="G1050" s="139">
        <v>201.76</v>
      </c>
      <c r="H1050" s="248"/>
      <c r="I1050" s="248"/>
      <c r="J1050" s="14"/>
    </row>
    <row r="1051" spans="1:10" x14ac:dyDescent="0.3">
      <c r="A1051" s="339"/>
      <c r="B1051" s="339"/>
      <c r="C1051" s="15"/>
      <c r="D1051" s="16"/>
      <c r="E1051" s="5" t="s">
        <v>14</v>
      </c>
      <c r="F1051" s="17"/>
      <c r="G1051" s="137">
        <v>278.14999999999998</v>
      </c>
      <c r="H1051" s="246"/>
      <c r="I1051" s="246"/>
      <c r="J1051" s="42"/>
    </row>
    <row r="1052" spans="1:10" x14ac:dyDescent="0.3">
      <c r="A1052" s="339"/>
      <c r="B1052" s="339"/>
      <c r="C1052" s="18"/>
      <c r="D1052" s="19"/>
      <c r="E1052" s="8" t="s">
        <v>15</v>
      </c>
      <c r="F1052" s="20"/>
      <c r="G1052" s="138">
        <v>25.67</v>
      </c>
      <c r="H1052" s="247"/>
      <c r="I1052" s="247"/>
      <c r="J1052" s="45"/>
    </row>
    <row r="1053" spans="1:10" x14ac:dyDescent="0.3">
      <c r="A1053" s="339"/>
      <c r="B1053" s="339"/>
      <c r="C1053" s="18"/>
      <c r="D1053" s="19"/>
      <c r="E1053" s="11" t="s">
        <v>16</v>
      </c>
      <c r="F1053" s="20"/>
      <c r="G1053" s="138">
        <v>34.729999999999997</v>
      </c>
      <c r="H1053" s="247"/>
      <c r="I1053" s="247"/>
      <c r="J1053" s="45"/>
    </row>
    <row r="1054" spans="1:10" x14ac:dyDescent="0.3">
      <c r="A1054" s="339"/>
      <c r="B1054" s="339"/>
      <c r="C1054" s="18"/>
      <c r="D1054" s="19"/>
      <c r="E1054" s="8" t="s">
        <v>15</v>
      </c>
      <c r="F1054" s="20"/>
      <c r="G1054" s="138">
        <v>3.59</v>
      </c>
      <c r="H1054" s="247"/>
      <c r="I1054" s="247"/>
      <c r="J1054" s="45"/>
    </row>
    <row r="1055" spans="1:10" x14ac:dyDescent="0.3">
      <c r="A1055" s="339"/>
      <c r="B1055" s="339"/>
      <c r="C1055" s="18"/>
      <c r="D1055" s="19"/>
      <c r="E1055" s="11" t="s">
        <v>17</v>
      </c>
      <c r="F1055" s="20"/>
      <c r="G1055" s="104"/>
      <c r="H1055" s="233"/>
      <c r="I1055" s="233"/>
      <c r="J1055" s="45"/>
    </row>
    <row r="1056" spans="1:10" x14ac:dyDescent="0.3">
      <c r="A1056" s="339"/>
      <c r="B1056" s="339"/>
      <c r="C1056" s="18"/>
      <c r="D1056" s="19"/>
      <c r="E1056" s="8" t="s">
        <v>15</v>
      </c>
      <c r="F1056" s="20"/>
      <c r="G1056" s="104"/>
      <c r="H1056" s="233"/>
      <c r="I1056" s="233"/>
      <c r="J1056" s="45"/>
    </row>
    <row r="1057" spans="1:10" ht="27.6" x14ac:dyDescent="0.3">
      <c r="A1057" s="339"/>
      <c r="B1057" s="339"/>
      <c r="C1057" s="18"/>
      <c r="D1057" s="19"/>
      <c r="E1057" s="11" t="s">
        <v>18</v>
      </c>
      <c r="F1057" s="20"/>
      <c r="G1057" s="104"/>
      <c r="H1057" s="233"/>
      <c r="I1057" s="233"/>
      <c r="J1057" s="45"/>
    </row>
    <row r="1058" spans="1:10" x14ac:dyDescent="0.3">
      <c r="A1058" s="339"/>
      <c r="B1058" s="339"/>
      <c r="C1058" s="18"/>
      <c r="D1058" s="19"/>
      <c r="E1058" s="8" t="s">
        <v>15</v>
      </c>
      <c r="F1058" s="20"/>
      <c r="G1058" s="104"/>
      <c r="H1058" s="233"/>
      <c r="I1058" s="233"/>
      <c r="J1058" s="45"/>
    </row>
    <row r="1059" spans="1:10" x14ac:dyDescent="0.3">
      <c r="A1059" s="339"/>
      <c r="B1059" s="339"/>
      <c r="C1059" s="18"/>
      <c r="D1059" s="19"/>
      <c r="E1059" s="11" t="s">
        <v>19</v>
      </c>
      <c r="F1059" s="20"/>
      <c r="G1059" s="138">
        <v>555</v>
      </c>
      <c r="H1059" s="247"/>
      <c r="I1059" s="247"/>
      <c r="J1059" s="45"/>
    </row>
    <row r="1060" spans="1:10" x14ac:dyDescent="0.3">
      <c r="A1060" s="339"/>
      <c r="B1060" s="339"/>
      <c r="C1060" s="18"/>
      <c r="D1060" s="19"/>
      <c r="E1060" s="8" t="s">
        <v>15</v>
      </c>
      <c r="F1060" s="20"/>
      <c r="G1060" s="138">
        <v>172.5</v>
      </c>
      <c r="H1060" s="247"/>
      <c r="I1060" s="247"/>
      <c r="J1060" s="45"/>
    </row>
    <row r="1061" spans="1:10" ht="27.6" x14ac:dyDescent="0.3">
      <c r="A1061" s="339"/>
      <c r="B1061" s="339"/>
      <c r="C1061" s="18"/>
      <c r="D1061" s="19"/>
      <c r="E1061" s="11" t="s">
        <v>21</v>
      </c>
      <c r="F1061" s="20"/>
      <c r="G1061" s="138">
        <v>867.88</v>
      </c>
      <c r="H1061" s="247"/>
      <c r="I1061" s="247"/>
      <c r="J1061" s="45"/>
    </row>
    <row r="1062" spans="1:10" x14ac:dyDescent="0.3">
      <c r="A1062" s="339"/>
      <c r="B1062" s="339"/>
      <c r="C1062" s="36"/>
      <c r="D1062" s="37"/>
      <c r="E1062" s="12" t="s">
        <v>15</v>
      </c>
      <c r="F1062" s="121"/>
      <c r="G1062" s="139">
        <v>201.76</v>
      </c>
      <c r="H1062" s="248"/>
      <c r="I1062" s="248"/>
      <c r="J1062" s="48"/>
    </row>
    <row r="1063" spans="1:10" x14ac:dyDescent="0.3">
      <c r="A1063" s="52"/>
      <c r="B1063" s="142"/>
      <c r="C1063" s="15"/>
      <c r="D1063" s="16"/>
      <c r="E1063" s="5" t="s">
        <v>14</v>
      </c>
      <c r="F1063" s="102">
        <f t="shared" ref="F1063:G1074" si="32">F1003+F1027+F1051</f>
        <v>0</v>
      </c>
      <c r="G1063" s="102">
        <f t="shared" si="32"/>
        <v>468.45699999999999</v>
      </c>
      <c r="H1063" s="231"/>
      <c r="I1063" s="231"/>
      <c r="J1063" s="7"/>
    </row>
    <row r="1064" spans="1:10" x14ac:dyDescent="0.3">
      <c r="A1064" s="52"/>
      <c r="B1064" s="143"/>
      <c r="C1064" s="18"/>
      <c r="D1064" s="19"/>
      <c r="E1064" s="8" t="s">
        <v>15</v>
      </c>
      <c r="F1064" s="103">
        <f t="shared" si="32"/>
        <v>0</v>
      </c>
      <c r="G1064" s="103">
        <f t="shared" si="32"/>
        <v>55.67</v>
      </c>
      <c r="H1064" s="232"/>
      <c r="I1064" s="232"/>
      <c r="J1064" s="10"/>
    </row>
    <row r="1065" spans="1:10" x14ac:dyDescent="0.3">
      <c r="A1065" s="52"/>
      <c r="B1065" s="143"/>
      <c r="C1065" s="18"/>
      <c r="D1065" s="19"/>
      <c r="E1065" s="11" t="s">
        <v>16</v>
      </c>
      <c r="F1065" s="103">
        <f t="shared" si="32"/>
        <v>0</v>
      </c>
      <c r="G1065" s="103">
        <f t="shared" si="32"/>
        <v>778.73</v>
      </c>
      <c r="H1065" s="232"/>
      <c r="I1065" s="232"/>
      <c r="J1065" s="10"/>
    </row>
    <row r="1066" spans="1:10" x14ac:dyDescent="0.3">
      <c r="A1066" s="52"/>
      <c r="B1066" s="143"/>
      <c r="C1066" s="18"/>
      <c r="D1066" s="19"/>
      <c r="E1066" s="8" t="s">
        <v>15</v>
      </c>
      <c r="F1066" s="103">
        <f t="shared" si="32"/>
        <v>0</v>
      </c>
      <c r="G1066" s="103">
        <f t="shared" si="32"/>
        <v>97.990000000000009</v>
      </c>
      <c r="H1066" s="232"/>
      <c r="I1066" s="232"/>
      <c r="J1066" s="10"/>
    </row>
    <row r="1067" spans="1:10" x14ac:dyDescent="0.3">
      <c r="A1067" s="52"/>
      <c r="B1067" s="143"/>
      <c r="C1067" s="18"/>
      <c r="D1067" s="19"/>
      <c r="E1067" s="11" t="s">
        <v>17</v>
      </c>
      <c r="F1067" s="103">
        <f t="shared" si="32"/>
        <v>0</v>
      </c>
      <c r="G1067" s="103">
        <f t="shared" si="32"/>
        <v>0</v>
      </c>
      <c r="H1067" s="232"/>
      <c r="I1067" s="232"/>
      <c r="J1067" s="10"/>
    </row>
    <row r="1068" spans="1:10" x14ac:dyDescent="0.3">
      <c r="A1068" s="52"/>
      <c r="B1068" s="143"/>
      <c r="C1068" s="18"/>
      <c r="D1068" s="19"/>
      <c r="E1068" s="8" t="s">
        <v>15</v>
      </c>
      <c r="F1068" s="103">
        <f t="shared" si="32"/>
        <v>0</v>
      </c>
      <c r="G1068" s="103">
        <f t="shared" si="32"/>
        <v>0</v>
      </c>
      <c r="H1068" s="232"/>
      <c r="I1068" s="232"/>
      <c r="J1068" s="10"/>
    </row>
    <row r="1069" spans="1:10" ht="27.6" x14ac:dyDescent="0.3">
      <c r="A1069" s="52"/>
      <c r="B1069" s="143"/>
      <c r="C1069" s="18"/>
      <c r="D1069" s="19"/>
      <c r="E1069" s="11" t="s">
        <v>18</v>
      </c>
      <c r="F1069" s="103">
        <f t="shared" si="32"/>
        <v>0</v>
      </c>
      <c r="G1069" s="103">
        <f t="shared" si="32"/>
        <v>0</v>
      </c>
      <c r="H1069" s="232"/>
      <c r="I1069" s="232"/>
      <c r="J1069" s="10"/>
    </row>
    <row r="1070" spans="1:10" x14ac:dyDescent="0.3">
      <c r="A1070" s="52"/>
      <c r="B1070" s="143"/>
      <c r="C1070" s="18"/>
      <c r="D1070" s="19"/>
      <c r="E1070" s="8" t="s">
        <v>15</v>
      </c>
      <c r="F1070" s="103">
        <f t="shared" si="32"/>
        <v>0</v>
      </c>
      <c r="G1070" s="103">
        <f t="shared" si="32"/>
        <v>0</v>
      </c>
      <c r="H1070" s="232"/>
      <c r="I1070" s="232"/>
      <c r="J1070" s="10"/>
    </row>
    <row r="1071" spans="1:10" x14ac:dyDescent="0.3">
      <c r="A1071" s="52"/>
      <c r="B1071" s="143"/>
      <c r="C1071" s="18"/>
      <c r="D1071" s="19"/>
      <c r="E1071" s="11" t="s">
        <v>19</v>
      </c>
      <c r="F1071" s="103">
        <f t="shared" si="32"/>
        <v>0</v>
      </c>
      <c r="G1071" s="103">
        <f t="shared" si="32"/>
        <v>555</v>
      </c>
      <c r="H1071" s="232"/>
      <c r="I1071" s="232"/>
      <c r="J1071" s="10"/>
    </row>
    <row r="1072" spans="1:10" x14ac:dyDescent="0.3">
      <c r="A1072" s="52"/>
      <c r="B1072" s="143"/>
      <c r="C1072" s="18"/>
      <c r="D1072" s="19"/>
      <c r="E1072" s="8" t="s">
        <v>15</v>
      </c>
      <c r="F1072" s="103">
        <f t="shared" si="32"/>
        <v>0</v>
      </c>
      <c r="G1072" s="103">
        <f t="shared" si="32"/>
        <v>172.5</v>
      </c>
      <c r="H1072" s="232"/>
      <c r="I1072" s="232"/>
      <c r="J1072" s="10"/>
    </row>
    <row r="1073" spans="1:10" ht="27.6" x14ac:dyDescent="0.3">
      <c r="A1073" s="52"/>
      <c r="B1073" s="143"/>
      <c r="C1073" s="18"/>
      <c r="D1073" s="19"/>
      <c r="E1073" s="11" t="s">
        <v>48</v>
      </c>
      <c r="F1073" s="103">
        <f t="shared" si="32"/>
        <v>0</v>
      </c>
      <c r="G1073" s="103">
        <f t="shared" si="32"/>
        <v>1802.1867999999999</v>
      </c>
      <c r="H1073" s="232"/>
      <c r="I1073" s="232"/>
      <c r="J1073" s="10"/>
    </row>
    <row r="1074" spans="1:10" x14ac:dyDescent="0.3">
      <c r="A1074" s="92"/>
      <c r="B1074" s="144"/>
      <c r="C1074" s="21"/>
      <c r="D1074" s="22"/>
      <c r="E1074" s="23" t="s">
        <v>15</v>
      </c>
      <c r="F1074" s="145">
        <f t="shared" si="32"/>
        <v>0</v>
      </c>
      <c r="G1074" s="145">
        <f t="shared" si="32"/>
        <v>326.15999999999997</v>
      </c>
      <c r="H1074" s="251"/>
      <c r="I1074" s="251"/>
      <c r="J1074" s="25"/>
    </row>
    <row r="1075" spans="1:10" ht="16.5" customHeight="1" x14ac:dyDescent="0.3">
      <c r="A1075" s="333" t="s">
        <v>167</v>
      </c>
      <c r="B1075" s="333"/>
      <c r="C1075" s="333"/>
      <c r="D1075" s="333"/>
      <c r="E1075" s="333"/>
      <c r="F1075" s="333"/>
      <c r="G1075" s="333"/>
      <c r="H1075" s="333"/>
      <c r="I1075" s="333"/>
      <c r="J1075" s="333"/>
    </row>
    <row r="1076" spans="1:10" ht="18.75" customHeight="1" x14ac:dyDescent="0.35">
      <c r="A1076" s="351" t="s">
        <v>168</v>
      </c>
      <c r="B1076" s="329" t="s">
        <v>169</v>
      </c>
      <c r="C1076" s="346" t="s">
        <v>170</v>
      </c>
      <c r="D1076" s="347"/>
      <c r="E1076" s="5" t="s">
        <v>14</v>
      </c>
      <c r="F1076" s="146">
        <v>18.7</v>
      </c>
      <c r="G1076" s="146">
        <v>222.5</v>
      </c>
      <c r="H1076" s="252"/>
      <c r="I1076" s="252"/>
      <c r="J1076" s="42"/>
    </row>
    <row r="1077" spans="1:10" ht="18" x14ac:dyDescent="0.35">
      <c r="A1077" s="351"/>
      <c r="B1077" s="329"/>
      <c r="C1077" s="346"/>
      <c r="D1077" s="347"/>
      <c r="E1077" s="8" t="s">
        <v>15</v>
      </c>
      <c r="F1077" s="147">
        <v>18.7</v>
      </c>
      <c r="G1077" s="147">
        <v>0</v>
      </c>
      <c r="H1077" s="253"/>
      <c r="I1077" s="253"/>
      <c r="J1077" s="45"/>
    </row>
    <row r="1078" spans="1:10" ht="18" x14ac:dyDescent="0.35">
      <c r="A1078" s="351"/>
      <c r="B1078" s="329"/>
      <c r="C1078" s="346"/>
      <c r="D1078" s="347"/>
      <c r="E1078" s="11" t="s">
        <v>16</v>
      </c>
      <c r="F1078" s="147">
        <v>0.04</v>
      </c>
      <c r="G1078" s="147">
        <v>29.76</v>
      </c>
      <c r="H1078" s="253"/>
      <c r="I1078" s="253"/>
      <c r="J1078" s="45"/>
    </row>
    <row r="1079" spans="1:10" ht="18" x14ac:dyDescent="0.35">
      <c r="A1079" s="351"/>
      <c r="B1079" s="329"/>
      <c r="C1079" s="346"/>
      <c r="D1079" s="347"/>
      <c r="E1079" s="8" t="s">
        <v>15</v>
      </c>
      <c r="F1079" s="147">
        <v>0.04</v>
      </c>
      <c r="G1079" s="147">
        <v>2.2599999999999998</v>
      </c>
      <c r="H1079" s="253"/>
      <c r="I1079" s="253"/>
      <c r="J1079" s="45"/>
    </row>
    <row r="1080" spans="1:10" ht="18" x14ac:dyDescent="0.35">
      <c r="A1080" s="351"/>
      <c r="B1080" s="329"/>
      <c r="C1080" s="346"/>
      <c r="D1080" s="347"/>
      <c r="E1080" s="11" t="s">
        <v>17</v>
      </c>
      <c r="F1080" s="147"/>
      <c r="G1080" s="147"/>
      <c r="H1080" s="253"/>
      <c r="I1080" s="253"/>
      <c r="J1080" s="45"/>
    </row>
    <row r="1081" spans="1:10" ht="18" x14ac:dyDescent="0.35">
      <c r="A1081" s="351"/>
      <c r="B1081" s="329"/>
      <c r="C1081" s="346"/>
      <c r="D1081" s="347"/>
      <c r="E1081" s="8" t="s">
        <v>15</v>
      </c>
      <c r="F1081" s="147"/>
      <c r="G1081" s="147"/>
      <c r="H1081" s="253"/>
      <c r="I1081" s="253"/>
      <c r="J1081" s="45"/>
    </row>
    <row r="1082" spans="1:10" ht="27.6" x14ac:dyDescent="0.35">
      <c r="A1082" s="351"/>
      <c r="B1082" s="329"/>
      <c r="C1082" s="346"/>
      <c r="D1082" s="347"/>
      <c r="E1082" s="11" t="s">
        <v>18</v>
      </c>
      <c r="F1082" s="147"/>
      <c r="G1082" s="147"/>
      <c r="H1082" s="253"/>
      <c r="I1082" s="253"/>
      <c r="J1082" s="45"/>
    </row>
    <row r="1083" spans="1:10" ht="18" x14ac:dyDescent="0.35">
      <c r="A1083" s="351"/>
      <c r="B1083" s="329"/>
      <c r="C1083" s="346"/>
      <c r="D1083" s="347"/>
      <c r="E1083" s="8" t="s">
        <v>15</v>
      </c>
      <c r="F1083" s="147"/>
      <c r="G1083" s="147"/>
      <c r="H1083" s="253"/>
      <c r="I1083" s="253"/>
      <c r="J1083" s="45"/>
    </row>
    <row r="1084" spans="1:10" ht="18" x14ac:dyDescent="0.35">
      <c r="A1084" s="351"/>
      <c r="B1084" s="329"/>
      <c r="C1084" s="346"/>
      <c r="D1084" s="347"/>
      <c r="E1084" s="11" t="s">
        <v>19</v>
      </c>
      <c r="F1084" s="147"/>
      <c r="G1084" s="147"/>
      <c r="H1084" s="253"/>
      <c r="I1084" s="253"/>
      <c r="J1084" s="45"/>
    </row>
    <row r="1085" spans="1:10" ht="18" x14ac:dyDescent="0.35">
      <c r="A1085" s="351"/>
      <c r="B1085" s="329"/>
      <c r="C1085" s="346"/>
      <c r="D1085" s="347"/>
      <c r="E1085" s="8" t="s">
        <v>15</v>
      </c>
      <c r="F1085" s="147"/>
      <c r="G1085" s="147"/>
      <c r="H1085" s="253"/>
      <c r="I1085" s="253"/>
      <c r="J1085" s="45"/>
    </row>
    <row r="1086" spans="1:10" ht="18" x14ac:dyDescent="0.35">
      <c r="A1086" s="351"/>
      <c r="B1086" s="329"/>
      <c r="C1086" s="346"/>
      <c r="D1086" s="347"/>
      <c r="E1086" s="11" t="s">
        <v>20</v>
      </c>
      <c r="F1086" s="147">
        <f>F1076+F1078</f>
        <v>18.739999999999998</v>
      </c>
      <c r="G1086" s="147">
        <f>G1076+G1078</f>
        <v>252.26</v>
      </c>
      <c r="H1086" s="253"/>
      <c r="I1086" s="253"/>
      <c r="J1086" s="45"/>
    </row>
    <row r="1087" spans="1:10" ht="18" x14ac:dyDescent="0.3">
      <c r="A1087" s="351"/>
      <c r="B1087" s="329"/>
      <c r="C1087" s="346"/>
      <c r="D1087" s="347"/>
      <c r="E1087" s="8" t="s">
        <v>15</v>
      </c>
      <c r="F1087" s="9"/>
      <c r="G1087" s="9"/>
      <c r="H1087" s="218"/>
      <c r="I1087" s="218"/>
      <c r="J1087" s="45"/>
    </row>
    <row r="1088" spans="1:10" ht="18.75" customHeight="1" x14ac:dyDescent="0.35">
      <c r="A1088" s="351"/>
      <c r="B1088" s="329"/>
      <c r="C1088" s="337" t="s">
        <v>171</v>
      </c>
      <c r="D1088" s="348"/>
      <c r="E1088" s="11" t="s">
        <v>14</v>
      </c>
      <c r="F1088" s="147">
        <v>42</v>
      </c>
      <c r="G1088" s="147">
        <v>1885.8</v>
      </c>
      <c r="H1088" s="253"/>
      <c r="I1088" s="253"/>
      <c r="J1088" s="45"/>
    </row>
    <row r="1089" spans="1:10" ht="78" x14ac:dyDescent="0.35">
      <c r="A1089" s="351"/>
      <c r="B1089" s="329"/>
      <c r="C1089" s="337"/>
      <c r="D1089" s="348"/>
      <c r="E1089" s="8" t="s">
        <v>15</v>
      </c>
      <c r="F1089" s="147">
        <v>42</v>
      </c>
      <c r="G1089" s="147">
        <v>49.8</v>
      </c>
      <c r="H1089" s="253"/>
      <c r="I1089" s="253"/>
      <c r="J1089" s="45" t="s">
        <v>172</v>
      </c>
    </row>
    <row r="1090" spans="1:10" ht="18" x14ac:dyDescent="0.35">
      <c r="A1090" s="351"/>
      <c r="B1090" s="329"/>
      <c r="C1090" s="337"/>
      <c r="D1090" s="348"/>
      <c r="E1090" s="11" t="s">
        <v>16</v>
      </c>
      <c r="F1090" s="147"/>
      <c r="G1090" s="147">
        <v>239.4</v>
      </c>
      <c r="H1090" s="253"/>
      <c r="I1090" s="253"/>
      <c r="J1090" s="45"/>
    </row>
    <row r="1091" spans="1:10" ht="18" x14ac:dyDescent="0.35">
      <c r="A1091" s="351"/>
      <c r="B1091" s="329"/>
      <c r="C1091" s="337"/>
      <c r="D1091" s="348"/>
      <c r="E1091" s="8" t="s">
        <v>15</v>
      </c>
      <c r="F1091" s="147"/>
      <c r="G1091" s="147">
        <v>11.4</v>
      </c>
      <c r="H1091" s="253"/>
      <c r="I1091" s="253"/>
      <c r="J1091" s="45"/>
    </row>
    <row r="1092" spans="1:10" ht="18" x14ac:dyDescent="0.35">
      <c r="A1092" s="351"/>
      <c r="B1092" s="329"/>
      <c r="C1092" s="337"/>
      <c r="D1092" s="348"/>
      <c r="E1092" s="11" t="s">
        <v>17</v>
      </c>
      <c r="F1092" s="147"/>
      <c r="G1092" s="147"/>
      <c r="H1092" s="253"/>
      <c r="I1092" s="253"/>
      <c r="J1092" s="45"/>
    </row>
    <row r="1093" spans="1:10" ht="18" x14ac:dyDescent="0.35">
      <c r="A1093" s="351"/>
      <c r="B1093" s="329"/>
      <c r="C1093" s="337"/>
      <c r="D1093" s="348"/>
      <c r="E1093" s="8" t="s">
        <v>15</v>
      </c>
      <c r="F1093" s="147"/>
      <c r="G1093" s="147"/>
      <c r="H1093" s="253"/>
      <c r="I1093" s="253"/>
      <c r="J1093" s="45"/>
    </row>
    <row r="1094" spans="1:10" ht="27.6" x14ac:dyDescent="0.35">
      <c r="A1094" s="351"/>
      <c r="B1094" s="329"/>
      <c r="C1094" s="337"/>
      <c r="D1094" s="348"/>
      <c r="E1094" s="11" t="s">
        <v>18</v>
      </c>
      <c r="F1094" s="147"/>
      <c r="G1094" s="147"/>
      <c r="H1094" s="253"/>
      <c r="I1094" s="253"/>
      <c r="J1094" s="45"/>
    </row>
    <row r="1095" spans="1:10" ht="18" x14ac:dyDescent="0.35">
      <c r="A1095" s="351"/>
      <c r="B1095" s="329"/>
      <c r="C1095" s="337"/>
      <c r="D1095" s="348"/>
      <c r="E1095" s="8" t="s">
        <v>15</v>
      </c>
      <c r="F1095" s="147"/>
      <c r="G1095" s="147"/>
      <c r="H1095" s="253"/>
      <c r="I1095" s="253"/>
      <c r="J1095" s="45"/>
    </row>
    <row r="1096" spans="1:10" ht="18" x14ac:dyDescent="0.35">
      <c r="A1096" s="351"/>
      <c r="B1096" s="329"/>
      <c r="C1096" s="337"/>
      <c r="D1096" s="348"/>
      <c r="E1096" s="11" t="s">
        <v>19</v>
      </c>
      <c r="F1096" s="147"/>
      <c r="G1096" s="147"/>
      <c r="H1096" s="253"/>
      <c r="I1096" s="253"/>
      <c r="J1096" s="45"/>
    </row>
    <row r="1097" spans="1:10" ht="18" x14ac:dyDescent="0.35">
      <c r="A1097" s="351"/>
      <c r="B1097" s="329"/>
      <c r="C1097" s="337"/>
      <c r="D1097" s="348"/>
      <c r="E1097" s="8" t="s">
        <v>15</v>
      </c>
      <c r="F1097" s="147"/>
      <c r="G1097" s="147"/>
      <c r="H1097" s="253"/>
      <c r="I1097" s="253"/>
      <c r="J1097" s="45"/>
    </row>
    <row r="1098" spans="1:10" ht="18" x14ac:dyDescent="0.35">
      <c r="A1098" s="351"/>
      <c r="B1098" s="329"/>
      <c r="C1098" s="337"/>
      <c r="D1098" s="348"/>
      <c r="E1098" s="11" t="s">
        <v>20</v>
      </c>
      <c r="F1098" s="147">
        <f>F1088+F1090</f>
        <v>42</v>
      </c>
      <c r="G1098" s="147">
        <f>G1088+G1090</f>
        <v>2125.1999999999998</v>
      </c>
      <c r="H1098" s="253"/>
      <c r="I1098" s="253"/>
      <c r="J1098" s="45"/>
    </row>
    <row r="1099" spans="1:10" ht="18" x14ac:dyDescent="0.3">
      <c r="A1099" s="351"/>
      <c r="B1099" s="329"/>
      <c r="C1099" s="337"/>
      <c r="D1099" s="348"/>
      <c r="E1099" s="8" t="s">
        <v>15</v>
      </c>
      <c r="F1099" s="9"/>
      <c r="G1099" s="9"/>
      <c r="H1099" s="218"/>
      <c r="I1099" s="218"/>
      <c r="J1099" s="45"/>
    </row>
    <row r="1100" spans="1:10" ht="18.75" customHeight="1" x14ac:dyDescent="0.35">
      <c r="A1100" s="351"/>
      <c r="B1100" s="329"/>
      <c r="C1100" s="337" t="s">
        <v>173</v>
      </c>
      <c r="D1100" s="348"/>
      <c r="E1100" s="11" t="s">
        <v>14</v>
      </c>
      <c r="F1100" s="147"/>
      <c r="G1100" s="147">
        <v>18</v>
      </c>
      <c r="H1100" s="253"/>
      <c r="I1100" s="253"/>
      <c r="J1100" s="45"/>
    </row>
    <row r="1101" spans="1:10" ht="46.8" x14ac:dyDescent="0.35">
      <c r="A1101" s="351"/>
      <c r="B1101" s="329"/>
      <c r="C1101" s="337"/>
      <c r="D1101" s="348"/>
      <c r="E1101" s="8" t="s">
        <v>15</v>
      </c>
      <c r="F1101" s="147"/>
      <c r="G1101" s="147">
        <v>3</v>
      </c>
      <c r="H1101" s="253"/>
      <c r="I1101" s="253"/>
      <c r="J1101" s="45" t="s">
        <v>174</v>
      </c>
    </row>
    <row r="1102" spans="1:10" ht="18" x14ac:dyDescent="0.35">
      <c r="A1102" s="351"/>
      <c r="B1102" s="329"/>
      <c r="C1102" s="337"/>
      <c r="D1102" s="348"/>
      <c r="E1102" s="11" t="s">
        <v>16</v>
      </c>
      <c r="F1102" s="147"/>
      <c r="G1102" s="147">
        <v>2.4</v>
      </c>
      <c r="H1102" s="253"/>
      <c r="I1102" s="253"/>
      <c r="J1102" s="45"/>
    </row>
    <row r="1103" spans="1:10" ht="18" x14ac:dyDescent="0.35">
      <c r="A1103" s="351"/>
      <c r="B1103" s="329"/>
      <c r="C1103" s="337"/>
      <c r="D1103" s="348"/>
      <c r="E1103" s="8" t="s">
        <v>15</v>
      </c>
      <c r="F1103" s="147"/>
      <c r="G1103" s="147">
        <v>0.4</v>
      </c>
      <c r="H1103" s="253"/>
      <c r="I1103" s="253"/>
      <c r="J1103" s="45"/>
    </row>
    <row r="1104" spans="1:10" ht="18" x14ac:dyDescent="0.35">
      <c r="A1104" s="351"/>
      <c r="B1104" s="329"/>
      <c r="C1104" s="337"/>
      <c r="D1104" s="348"/>
      <c r="E1104" s="11" t="s">
        <v>17</v>
      </c>
      <c r="F1104" s="147"/>
      <c r="G1104" s="147"/>
      <c r="H1104" s="253"/>
      <c r="I1104" s="253"/>
      <c r="J1104" s="45"/>
    </row>
    <row r="1105" spans="1:10" ht="18" x14ac:dyDescent="0.35">
      <c r="A1105" s="351"/>
      <c r="B1105" s="329"/>
      <c r="C1105" s="337"/>
      <c r="D1105" s="348"/>
      <c r="E1105" s="8" t="s">
        <v>15</v>
      </c>
      <c r="F1105" s="147"/>
      <c r="G1105" s="147"/>
      <c r="H1105" s="253"/>
      <c r="I1105" s="253"/>
      <c r="J1105" s="45"/>
    </row>
    <row r="1106" spans="1:10" ht="27.6" x14ac:dyDescent="0.35">
      <c r="A1106" s="351"/>
      <c r="B1106" s="329"/>
      <c r="C1106" s="337"/>
      <c r="D1106" s="348"/>
      <c r="E1106" s="11" t="s">
        <v>18</v>
      </c>
      <c r="F1106" s="147"/>
      <c r="G1106" s="147"/>
      <c r="H1106" s="253"/>
      <c r="I1106" s="253"/>
      <c r="J1106" s="45"/>
    </row>
    <row r="1107" spans="1:10" ht="18" x14ac:dyDescent="0.35">
      <c r="A1107" s="351"/>
      <c r="B1107" s="329"/>
      <c r="C1107" s="337"/>
      <c r="D1107" s="348"/>
      <c r="E1107" s="8" t="s">
        <v>15</v>
      </c>
      <c r="F1107" s="147"/>
      <c r="G1107" s="147"/>
      <c r="H1107" s="253"/>
      <c r="I1107" s="253"/>
      <c r="J1107" s="45"/>
    </row>
    <row r="1108" spans="1:10" ht="18" x14ac:dyDescent="0.35">
      <c r="A1108" s="351"/>
      <c r="B1108" s="329"/>
      <c r="C1108" s="337"/>
      <c r="D1108" s="348"/>
      <c r="E1108" s="11" t="s">
        <v>19</v>
      </c>
      <c r="F1108" s="147"/>
      <c r="G1108" s="147"/>
      <c r="H1108" s="253"/>
      <c r="I1108" s="253"/>
      <c r="J1108" s="45"/>
    </row>
    <row r="1109" spans="1:10" ht="18" x14ac:dyDescent="0.35">
      <c r="A1109" s="351"/>
      <c r="B1109" s="329"/>
      <c r="C1109" s="337"/>
      <c r="D1109" s="348"/>
      <c r="E1109" s="8" t="s">
        <v>15</v>
      </c>
      <c r="F1109" s="147"/>
      <c r="G1109" s="147"/>
      <c r="H1109" s="253"/>
      <c r="I1109" s="253"/>
      <c r="J1109" s="45"/>
    </row>
    <row r="1110" spans="1:10" ht="18" x14ac:dyDescent="0.35">
      <c r="A1110" s="351"/>
      <c r="B1110" s="329"/>
      <c r="C1110" s="337"/>
      <c r="D1110" s="348"/>
      <c r="E1110" s="11" t="s">
        <v>20</v>
      </c>
      <c r="F1110" s="147"/>
      <c r="G1110" s="147">
        <f>G1100+G1102</f>
        <v>20.399999999999999</v>
      </c>
      <c r="H1110" s="253"/>
      <c r="I1110" s="253"/>
      <c r="J1110" s="45"/>
    </row>
    <row r="1111" spans="1:10" ht="18" x14ac:dyDescent="0.3">
      <c r="A1111" s="351"/>
      <c r="B1111" s="329"/>
      <c r="C1111" s="337"/>
      <c r="D1111" s="348"/>
      <c r="E1111" s="8" t="s">
        <v>15</v>
      </c>
      <c r="F1111" s="9"/>
      <c r="G1111" s="9"/>
      <c r="H1111" s="218"/>
      <c r="I1111" s="218"/>
      <c r="J1111" s="45"/>
    </row>
    <row r="1112" spans="1:10" ht="18.75" customHeight="1" x14ac:dyDescent="0.35">
      <c r="A1112" s="351"/>
      <c r="B1112" s="329"/>
      <c r="C1112" s="337" t="s">
        <v>175</v>
      </c>
      <c r="D1112" s="348"/>
      <c r="E1112" s="11" t="s">
        <v>14</v>
      </c>
      <c r="F1112" s="147"/>
      <c r="G1112" s="147">
        <v>356</v>
      </c>
      <c r="H1112" s="253"/>
      <c r="I1112" s="253"/>
      <c r="J1112" s="45"/>
    </row>
    <row r="1113" spans="1:10" ht="18" x14ac:dyDescent="0.35">
      <c r="A1113" s="351"/>
      <c r="B1113" s="329"/>
      <c r="C1113" s="337"/>
      <c r="D1113" s="348"/>
      <c r="E1113" s="8" t="s">
        <v>15</v>
      </c>
      <c r="F1113" s="147"/>
      <c r="G1113" s="147"/>
      <c r="H1113" s="253"/>
      <c r="I1113" s="253"/>
      <c r="J1113" s="45"/>
    </row>
    <row r="1114" spans="1:10" ht="18" x14ac:dyDescent="0.35">
      <c r="A1114" s="351"/>
      <c r="B1114" s="329"/>
      <c r="C1114" s="337"/>
      <c r="D1114" s="348"/>
      <c r="E1114" s="11" t="s">
        <v>16</v>
      </c>
      <c r="F1114" s="147"/>
      <c r="G1114" s="147">
        <v>44</v>
      </c>
      <c r="H1114" s="253"/>
      <c r="I1114" s="253"/>
      <c r="J1114" s="45"/>
    </row>
    <row r="1115" spans="1:10" ht="18" x14ac:dyDescent="0.35">
      <c r="A1115" s="351"/>
      <c r="B1115" s="329"/>
      <c r="C1115" s="337"/>
      <c r="D1115" s="348"/>
      <c r="E1115" s="8" t="s">
        <v>15</v>
      </c>
      <c r="F1115" s="147"/>
      <c r="G1115" s="147"/>
      <c r="H1115" s="253"/>
      <c r="I1115" s="253"/>
      <c r="J1115" s="45"/>
    </row>
    <row r="1116" spans="1:10" ht="18" x14ac:dyDescent="0.35">
      <c r="A1116" s="351"/>
      <c r="B1116" s="329"/>
      <c r="C1116" s="337"/>
      <c r="D1116" s="348"/>
      <c r="E1116" s="11" t="s">
        <v>17</v>
      </c>
      <c r="F1116" s="147"/>
      <c r="G1116" s="147"/>
      <c r="H1116" s="253"/>
      <c r="I1116" s="253"/>
      <c r="J1116" s="45"/>
    </row>
    <row r="1117" spans="1:10" ht="18" x14ac:dyDescent="0.35">
      <c r="A1117" s="351"/>
      <c r="B1117" s="329"/>
      <c r="C1117" s="337"/>
      <c r="D1117" s="348"/>
      <c r="E1117" s="8" t="s">
        <v>15</v>
      </c>
      <c r="F1117" s="147"/>
      <c r="G1117" s="147"/>
      <c r="H1117" s="253"/>
      <c r="I1117" s="253"/>
      <c r="J1117" s="45"/>
    </row>
    <row r="1118" spans="1:10" ht="27.6" x14ac:dyDescent="0.35">
      <c r="A1118" s="351"/>
      <c r="B1118" s="329"/>
      <c r="C1118" s="337"/>
      <c r="D1118" s="348"/>
      <c r="E1118" s="11" t="s">
        <v>18</v>
      </c>
      <c r="F1118" s="147"/>
      <c r="G1118" s="147"/>
      <c r="H1118" s="253"/>
      <c r="I1118" s="253"/>
      <c r="J1118" s="45"/>
    </row>
    <row r="1119" spans="1:10" ht="18" x14ac:dyDescent="0.35">
      <c r="A1119" s="351"/>
      <c r="B1119" s="329"/>
      <c r="C1119" s="337"/>
      <c r="D1119" s="348"/>
      <c r="E1119" s="8" t="s">
        <v>15</v>
      </c>
      <c r="F1119" s="147"/>
      <c r="G1119" s="147"/>
      <c r="H1119" s="253"/>
      <c r="I1119" s="253"/>
      <c r="J1119" s="45"/>
    </row>
    <row r="1120" spans="1:10" ht="18" x14ac:dyDescent="0.35">
      <c r="A1120" s="351"/>
      <c r="B1120" s="329"/>
      <c r="C1120" s="337"/>
      <c r="D1120" s="348"/>
      <c r="E1120" s="11" t="s">
        <v>19</v>
      </c>
      <c r="F1120" s="147"/>
      <c r="G1120" s="147"/>
      <c r="H1120" s="253"/>
      <c r="I1120" s="253"/>
      <c r="J1120" s="45"/>
    </row>
    <row r="1121" spans="1:10" ht="18" x14ac:dyDescent="0.35">
      <c r="A1121" s="351"/>
      <c r="B1121" s="329"/>
      <c r="C1121" s="337"/>
      <c r="D1121" s="348"/>
      <c r="E1121" s="8" t="s">
        <v>15</v>
      </c>
      <c r="F1121" s="147"/>
      <c r="G1121" s="147"/>
      <c r="H1121" s="253"/>
      <c r="I1121" s="253"/>
      <c r="J1121" s="45"/>
    </row>
    <row r="1122" spans="1:10" ht="18" x14ac:dyDescent="0.35">
      <c r="A1122" s="351"/>
      <c r="B1122" s="329"/>
      <c r="C1122" s="337"/>
      <c r="D1122" s="348"/>
      <c r="E1122" s="11" t="s">
        <v>20</v>
      </c>
      <c r="F1122" s="147"/>
      <c r="G1122" s="147">
        <f>G1112+G1114</f>
        <v>400</v>
      </c>
      <c r="H1122" s="253"/>
      <c r="I1122" s="253"/>
      <c r="J1122" s="45"/>
    </row>
    <row r="1123" spans="1:10" ht="18" x14ac:dyDescent="0.3">
      <c r="A1123" s="351"/>
      <c r="B1123" s="329"/>
      <c r="C1123" s="337"/>
      <c r="D1123" s="348"/>
      <c r="E1123" s="8" t="s">
        <v>15</v>
      </c>
      <c r="F1123" s="9"/>
      <c r="G1123" s="9"/>
      <c r="H1123" s="218"/>
      <c r="I1123" s="218"/>
      <c r="J1123" s="45"/>
    </row>
    <row r="1124" spans="1:10" ht="18.75" customHeight="1" x14ac:dyDescent="0.35">
      <c r="A1124" s="351"/>
      <c r="B1124" s="329"/>
      <c r="C1124" s="337" t="s">
        <v>176</v>
      </c>
      <c r="D1124" s="348"/>
      <c r="E1124" s="11" t="s">
        <v>14</v>
      </c>
      <c r="F1124" s="147"/>
      <c r="G1124" s="147">
        <v>150</v>
      </c>
      <c r="H1124" s="253"/>
      <c r="I1124" s="253"/>
      <c r="J1124" s="45"/>
    </row>
    <row r="1125" spans="1:10" ht="46.8" x14ac:dyDescent="0.35">
      <c r="A1125" s="351"/>
      <c r="B1125" s="329"/>
      <c r="C1125" s="337"/>
      <c r="D1125" s="348"/>
      <c r="E1125" s="8" t="s">
        <v>15</v>
      </c>
      <c r="F1125" s="147"/>
      <c r="G1125" s="147">
        <v>25</v>
      </c>
      <c r="H1125" s="253"/>
      <c r="I1125" s="253"/>
      <c r="J1125" s="45" t="s">
        <v>177</v>
      </c>
    </row>
    <row r="1126" spans="1:10" ht="18" x14ac:dyDescent="0.35">
      <c r="A1126" s="351"/>
      <c r="B1126" s="329"/>
      <c r="C1126" s="337"/>
      <c r="D1126" s="348"/>
      <c r="E1126" s="11" t="s">
        <v>16</v>
      </c>
      <c r="F1126" s="147"/>
      <c r="G1126" s="147"/>
      <c r="H1126" s="253"/>
      <c r="I1126" s="253"/>
      <c r="J1126" s="45"/>
    </row>
    <row r="1127" spans="1:10" ht="18" x14ac:dyDescent="0.35">
      <c r="A1127" s="351"/>
      <c r="B1127" s="329"/>
      <c r="C1127" s="337"/>
      <c r="D1127" s="348"/>
      <c r="E1127" s="8" t="s">
        <v>15</v>
      </c>
      <c r="F1127" s="147"/>
      <c r="G1127" s="147"/>
      <c r="H1127" s="253"/>
      <c r="I1127" s="253"/>
      <c r="J1127" s="45"/>
    </row>
    <row r="1128" spans="1:10" ht="18" x14ac:dyDescent="0.35">
      <c r="A1128" s="351"/>
      <c r="B1128" s="329"/>
      <c r="C1128" s="337"/>
      <c r="D1128" s="348"/>
      <c r="E1128" s="11" t="s">
        <v>17</v>
      </c>
      <c r="F1128" s="147"/>
      <c r="G1128" s="147"/>
      <c r="H1128" s="253"/>
      <c r="I1128" s="253"/>
      <c r="J1128" s="45"/>
    </row>
    <row r="1129" spans="1:10" ht="18" x14ac:dyDescent="0.35">
      <c r="A1129" s="351"/>
      <c r="B1129" s="329"/>
      <c r="C1129" s="337"/>
      <c r="D1129" s="348"/>
      <c r="E1129" s="8" t="s">
        <v>15</v>
      </c>
      <c r="F1129" s="147"/>
      <c r="G1129" s="147"/>
      <c r="H1129" s="253"/>
      <c r="I1129" s="253"/>
      <c r="J1129" s="45"/>
    </row>
    <row r="1130" spans="1:10" ht="27.6" x14ac:dyDescent="0.35">
      <c r="A1130" s="351"/>
      <c r="B1130" s="329"/>
      <c r="C1130" s="337"/>
      <c r="D1130" s="348"/>
      <c r="E1130" s="11" t="s">
        <v>18</v>
      </c>
      <c r="F1130" s="147"/>
      <c r="G1130" s="147"/>
      <c r="H1130" s="253"/>
      <c r="I1130" s="253"/>
      <c r="J1130" s="45"/>
    </row>
    <row r="1131" spans="1:10" ht="18" x14ac:dyDescent="0.35">
      <c r="A1131" s="351"/>
      <c r="B1131" s="329"/>
      <c r="C1131" s="337"/>
      <c r="D1131" s="348"/>
      <c r="E1131" s="8" t="s">
        <v>15</v>
      </c>
      <c r="F1131" s="147"/>
      <c r="G1131" s="147"/>
      <c r="H1131" s="253"/>
      <c r="I1131" s="253"/>
      <c r="J1131" s="45"/>
    </row>
    <row r="1132" spans="1:10" ht="18" x14ac:dyDescent="0.35">
      <c r="A1132" s="351"/>
      <c r="B1132" s="329"/>
      <c r="C1132" s="337"/>
      <c r="D1132" s="348"/>
      <c r="E1132" s="11" t="s">
        <v>19</v>
      </c>
      <c r="F1132" s="147"/>
      <c r="G1132" s="147"/>
      <c r="H1132" s="253"/>
      <c r="I1132" s="253"/>
      <c r="J1132" s="45"/>
    </row>
    <row r="1133" spans="1:10" ht="18" x14ac:dyDescent="0.35">
      <c r="A1133" s="351"/>
      <c r="B1133" s="329"/>
      <c r="C1133" s="337"/>
      <c r="D1133" s="348"/>
      <c r="E1133" s="8" t="s">
        <v>15</v>
      </c>
      <c r="F1133" s="147"/>
      <c r="G1133" s="147"/>
      <c r="H1133" s="253"/>
      <c r="I1133" s="253"/>
      <c r="J1133" s="45"/>
    </row>
    <row r="1134" spans="1:10" ht="18" x14ac:dyDescent="0.35">
      <c r="A1134" s="351"/>
      <c r="B1134" s="329"/>
      <c r="C1134" s="337"/>
      <c r="D1134" s="348"/>
      <c r="E1134" s="11" t="s">
        <v>20</v>
      </c>
      <c r="F1134" s="147"/>
      <c r="G1134" s="147">
        <f>G1124+G1126</f>
        <v>150</v>
      </c>
      <c r="H1134" s="253"/>
      <c r="I1134" s="253"/>
      <c r="J1134" s="45"/>
    </row>
    <row r="1135" spans="1:10" ht="18" x14ac:dyDescent="0.3">
      <c r="A1135" s="351"/>
      <c r="B1135" s="329"/>
      <c r="C1135" s="337"/>
      <c r="D1135" s="348"/>
      <c r="E1135" s="8" t="s">
        <v>15</v>
      </c>
      <c r="F1135" s="9"/>
      <c r="G1135" s="9"/>
      <c r="H1135" s="218"/>
      <c r="I1135" s="218"/>
      <c r="J1135" s="45"/>
    </row>
    <row r="1136" spans="1:10" ht="18.75" customHeight="1" x14ac:dyDescent="0.35">
      <c r="A1136" s="351"/>
      <c r="B1136" s="329"/>
      <c r="C1136" s="349" t="s">
        <v>178</v>
      </c>
      <c r="D1136" s="350"/>
      <c r="E1136" s="11" t="s">
        <v>14</v>
      </c>
      <c r="F1136" s="147">
        <v>42.4</v>
      </c>
      <c r="G1136" s="147">
        <v>349.8</v>
      </c>
      <c r="H1136" s="253"/>
      <c r="I1136" s="253"/>
      <c r="J1136" s="45"/>
    </row>
    <row r="1137" spans="1:10" ht="18" x14ac:dyDescent="0.35">
      <c r="A1137" s="351"/>
      <c r="B1137" s="329"/>
      <c r="C1137" s="349"/>
      <c r="D1137" s="350"/>
      <c r="E1137" s="8" t="s">
        <v>15</v>
      </c>
      <c r="F1137" s="147">
        <v>42.4</v>
      </c>
      <c r="G1137" s="147">
        <v>0</v>
      </c>
      <c r="H1137" s="253"/>
      <c r="I1137" s="253"/>
      <c r="J1137" s="45"/>
    </row>
    <row r="1138" spans="1:10" ht="18" x14ac:dyDescent="0.35">
      <c r="A1138" s="351"/>
      <c r="B1138" s="329"/>
      <c r="C1138" s="349"/>
      <c r="D1138" s="350"/>
      <c r="E1138" s="11" t="s">
        <v>16</v>
      </c>
      <c r="F1138" s="147">
        <v>5.2</v>
      </c>
      <c r="G1138" s="147">
        <v>42.9</v>
      </c>
      <c r="H1138" s="253"/>
      <c r="I1138" s="253"/>
      <c r="J1138" s="45"/>
    </row>
    <row r="1139" spans="1:10" ht="18" x14ac:dyDescent="0.35">
      <c r="A1139" s="351"/>
      <c r="B1139" s="329"/>
      <c r="C1139" s="349"/>
      <c r="D1139" s="350"/>
      <c r="E1139" s="8" t="s">
        <v>15</v>
      </c>
      <c r="F1139" s="147">
        <v>5.2</v>
      </c>
      <c r="G1139" s="147"/>
      <c r="H1139" s="253"/>
      <c r="I1139" s="253"/>
      <c r="J1139" s="45"/>
    </row>
    <row r="1140" spans="1:10" ht="18" x14ac:dyDescent="0.35">
      <c r="A1140" s="351"/>
      <c r="B1140" s="329"/>
      <c r="C1140" s="349"/>
      <c r="D1140" s="350"/>
      <c r="E1140" s="11" t="s">
        <v>17</v>
      </c>
      <c r="F1140" s="147"/>
      <c r="G1140" s="147"/>
      <c r="H1140" s="253"/>
      <c r="I1140" s="253"/>
      <c r="J1140" s="45"/>
    </row>
    <row r="1141" spans="1:10" ht="18" x14ac:dyDescent="0.35">
      <c r="A1141" s="351"/>
      <c r="B1141" s="329"/>
      <c r="C1141" s="349"/>
      <c r="D1141" s="350"/>
      <c r="E1141" s="8" t="s">
        <v>15</v>
      </c>
      <c r="F1141" s="147"/>
      <c r="G1141" s="147"/>
      <c r="H1141" s="253"/>
      <c r="I1141" s="253"/>
      <c r="J1141" s="45"/>
    </row>
    <row r="1142" spans="1:10" ht="27.6" x14ac:dyDescent="0.35">
      <c r="A1142" s="351"/>
      <c r="B1142" s="329"/>
      <c r="C1142" s="349"/>
      <c r="D1142" s="350"/>
      <c r="E1142" s="11" t="s">
        <v>18</v>
      </c>
      <c r="F1142" s="147"/>
      <c r="G1142" s="147"/>
      <c r="H1142" s="253"/>
      <c r="I1142" s="253"/>
      <c r="J1142" s="45"/>
    </row>
    <row r="1143" spans="1:10" ht="18" x14ac:dyDescent="0.35">
      <c r="A1143" s="351"/>
      <c r="B1143" s="329"/>
      <c r="C1143" s="349"/>
      <c r="D1143" s="350"/>
      <c r="E1143" s="8" t="s">
        <v>15</v>
      </c>
      <c r="F1143" s="147"/>
      <c r="G1143" s="147"/>
      <c r="H1143" s="253"/>
      <c r="I1143" s="253"/>
      <c r="J1143" s="45"/>
    </row>
    <row r="1144" spans="1:10" ht="18" x14ac:dyDescent="0.35">
      <c r="A1144" s="351"/>
      <c r="B1144" s="329"/>
      <c r="C1144" s="349"/>
      <c r="D1144" s="350"/>
      <c r="E1144" s="11" t="s">
        <v>19</v>
      </c>
      <c r="F1144" s="147"/>
      <c r="G1144" s="147"/>
      <c r="H1144" s="253"/>
      <c r="I1144" s="253"/>
      <c r="J1144" s="45"/>
    </row>
    <row r="1145" spans="1:10" ht="18" x14ac:dyDescent="0.35">
      <c r="A1145" s="351"/>
      <c r="B1145" s="329"/>
      <c r="C1145" s="349"/>
      <c r="D1145" s="350"/>
      <c r="E1145" s="8" t="s">
        <v>15</v>
      </c>
      <c r="F1145" s="147"/>
      <c r="G1145" s="147"/>
      <c r="H1145" s="253"/>
      <c r="I1145" s="253"/>
      <c r="J1145" s="45"/>
    </row>
    <row r="1146" spans="1:10" ht="18" x14ac:dyDescent="0.35">
      <c r="A1146" s="351"/>
      <c r="B1146" s="329"/>
      <c r="C1146" s="349"/>
      <c r="D1146" s="350"/>
      <c r="E1146" s="11" t="s">
        <v>20</v>
      </c>
      <c r="F1146" s="147">
        <f>F1136+F1138</f>
        <v>47.6</v>
      </c>
      <c r="G1146" s="147">
        <f>G1136+G1138</f>
        <v>392.7</v>
      </c>
      <c r="H1146" s="253"/>
      <c r="I1146" s="253"/>
      <c r="J1146" s="45"/>
    </row>
    <row r="1147" spans="1:10" ht="18" x14ac:dyDescent="0.3">
      <c r="A1147" s="351"/>
      <c r="B1147" s="329"/>
      <c r="C1147" s="349"/>
      <c r="D1147" s="350"/>
      <c r="E1147" s="12" t="s">
        <v>15</v>
      </c>
      <c r="F1147" s="13"/>
      <c r="G1147" s="13"/>
      <c r="H1147" s="225"/>
      <c r="I1147" s="225"/>
      <c r="J1147" s="48"/>
    </row>
    <row r="1148" spans="1:10" ht="18" x14ac:dyDescent="0.3">
      <c r="A1148" s="351"/>
      <c r="B1148" s="329"/>
      <c r="C1148" s="15"/>
      <c r="D1148" s="16"/>
      <c r="E1148" s="5" t="s">
        <v>14</v>
      </c>
      <c r="F1148" s="6">
        <f t="shared" ref="F1148:G1159" si="33">SUM(F1076,F1088,F1100,F1112,F1124,F1136)</f>
        <v>103.1</v>
      </c>
      <c r="G1148" s="6">
        <f t="shared" si="33"/>
        <v>2982.1000000000004</v>
      </c>
      <c r="H1148" s="217"/>
      <c r="I1148" s="217"/>
      <c r="J1148" s="42"/>
    </row>
    <row r="1149" spans="1:10" ht="18" x14ac:dyDescent="0.3">
      <c r="A1149" s="351"/>
      <c r="B1149" s="329"/>
      <c r="C1149" s="18"/>
      <c r="D1149" s="19"/>
      <c r="E1149" s="8" t="s">
        <v>15</v>
      </c>
      <c r="F1149" s="9">
        <f t="shared" si="33"/>
        <v>103.1</v>
      </c>
      <c r="G1149" s="9">
        <f t="shared" si="33"/>
        <v>77.8</v>
      </c>
      <c r="H1149" s="218"/>
      <c r="I1149" s="218"/>
      <c r="J1149" s="45"/>
    </row>
    <row r="1150" spans="1:10" ht="18" x14ac:dyDescent="0.3">
      <c r="A1150" s="351"/>
      <c r="B1150" s="329"/>
      <c r="C1150" s="18"/>
      <c r="D1150" s="19"/>
      <c r="E1150" s="11" t="s">
        <v>16</v>
      </c>
      <c r="F1150" s="9">
        <f t="shared" si="33"/>
        <v>5.24</v>
      </c>
      <c r="G1150" s="9">
        <f t="shared" si="33"/>
        <v>358.46</v>
      </c>
      <c r="H1150" s="218"/>
      <c r="I1150" s="218"/>
      <c r="J1150" s="45"/>
    </row>
    <row r="1151" spans="1:10" ht="18" x14ac:dyDescent="0.3">
      <c r="A1151" s="351"/>
      <c r="B1151" s="329"/>
      <c r="C1151" s="18"/>
      <c r="D1151" s="19"/>
      <c r="E1151" s="8" t="s">
        <v>15</v>
      </c>
      <c r="F1151" s="9">
        <f t="shared" si="33"/>
        <v>5.24</v>
      </c>
      <c r="G1151" s="9">
        <f t="shared" si="33"/>
        <v>14.06</v>
      </c>
      <c r="H1151" s="218"/>
      <c r="I1151" s="218"/>
      <c r="J1151" s="45"/>
    </row>
    <row r="1152" spans="1:10" ht="18" x14ac:dyDescent="0.3">
      <c r="A1152" s="351"/>
      <c r="B1152" s="329"/>
      <c r="C1152" s="18"/>
      <c r="D1152" s="19"/>
      <c r="E1152" s="11" t="s">
        <v>17</v>
      </c>
      <c r="F1152" s="9">
        <f t="shared" si="33"/>
        <v>0</v>
      </c>
      <c r="G1152" s="9">
        <f t="shared" si="33"/>
        <v>0</v>
      </c>
      <c r="H1152" s="218"/>
      <c r="I1152" s="218"/>
      <c r="J1152" s="45"/>
    </row>
    <row r="1153" spans="1:10" ht="18" x14ac:dyDescent="0.3">
      <c r="A1153" s="351"/>
      <c r="B1153" s="329"/>
      <c r="C1153" s="18"/>
      <c r="D1153" s="19"/>
      <c r="E1153" s="8" t="s">
        <v>15</v>
      </c>
      <c r="F1153" s="9">
        <f t="shared" si="33"/>
        <v>0</v>
      </c>
      <c r="G1153" s="9">
        <f t="shared" si="33"/>
        <v>0</v>
      </c>
      <c r="H1153" s="218"/>
      <c r="I1153" s="218"/>
      <c r="J1153" s="45"/>
    </row>
    <row r="1154" spans="1:10" ht="27.6" x14ac:dyDescent="0.3">
      <c r="A1154" s="351"/>
      <c r="B1154" s="329"/>
      <c r="C1154" s="18"/>
      <c r="D1154" s="19"/>
      <c r="E1154" s="11" t="s">
        <v>18</v>
      </c>
      <c r="F1154" s="9">
        <f t="shared" si="33"/>
        <v>0</v>
      </c>
      <c r="G1154" s="9">
        <f t="shared" si="33"/>
        <v>0</v>
      </c>
      <c r="H1154" s="218"/>
      <c r="I1154" s="218"/>
      <c r="J1154" s="45"/>
    </row>
    <row r="1155" spans="1:10" ht="18" x14ac:dyDescent="0.3">
      <c r="A1155" s="351"/>
      <c r="B1155" s="329"/>
      <c r="C1155" s="18"/>
      <c r="D1155" s="19"/>
      <c r="E1155" s="8" t="s">
        <v>15</v>
      </c>
      <c r="F1155" s="9">
        <f t="shared" si="33"/>
        <v>0</v>
      </c>
      <c r="G1155" s="9">
        <f t="shared" si="33"/>
        <v>0</v>
      </c>
      <c r="H1155" s="218"/>
      <c r="I1155" s="218"/>
      <c r="J1155" s="45"/>
    </row>
    <row r="1156" spans="1:10" ht="18" x14ac:dyDescent="0.3">
      <c r="A1156" s="351"/>
      <c r="B1156" s="329"/>
      <c r="C1156" s="18"/>
      <c r="D1156" s="19"/>
      <c r="E1156" s="11" t="s">
        <v>19</v>
      </c>
      <c r="F1156" s="9">
        <f t="shared" si="33"/>
        <v>0</v>
      </c>
      <c r="G1156" s="9">
        <f t="shared" si="33"/>
        <v>0</v>
      </c>
      <c r="H1156" s="218"/>
      <c r="I1156" s="218"/>
      <c r="J1156" s="45"/>
    </row>
    <row r="1157" spans="1:10" ht="18" x14ac:dyDescent="0.3">
      <c r="A1157" s="351"/>
      <c r="B1157" s="329"/>
      <c r="C1157" s="18"/>
      <c r="D1157" s="19"/>
      <c r="E1157" s="8" t="s">
        <v>15</v>
      </c>
      <c r="F1157" s="9">
        <f t="shared" si="33"/>
        <v>0</v>
      </c>
      <c r="G1157" s="9">
        <f t="shared" si="33"/>
        <v>0</v>
      </c>
      <c r="H1157" s="218"/>
      <c r="I1157" s="218"/>
      <c r="J1157" s="45"/>
    </row>
    <row r="1158" spans="1:10" ht="27.6" x14ac:dyDescent="0.3">
      <c r="A1158" s="351"/>
      <c r="B1158" s="329"/>
      <c r="C1158" s="18"/>
      <c r="D1158" s="19"/>
      <c r="E1158" s="11" t="s">
        <v>21</v>
      </c>
      <c r="F1158" s="9">
        <f t="shared" si="33"/>
        <v>108.34</v>
      </c>
      <c r="G1158" s="9">
        <f t="shared" si="33"/>
        <v>3340.56</v>
      </c>
      <c r="H1158" s="218"/>
      <c r="I1158" s="218"/>
      <c r="J1158" s="45"/>
    </row>
    <row r="1159" spans="1:10" ht="18" x14ac:dyDescent="0.3">
      <c r="A1159" s="351"/>
      <c r="B1159" s="329"/>
      <c r="C1159" s="36"/>
      <c r="D1159" s="37"/>
      <c r="E1159" s="12" t="s">
        <v>15</v>
      </c>
      <c r="F1159" s="148">
        <f t="shared" si="33"/>
        <v>0</v>
      </c>
      <c r="G1159" s="148">
        <f t="shared" si="33"/>
        <v>0</v>
      </c>
      <c r="H1159" s="254"/>
      <c r="I1159" s="254"/>
      <c r="J1159" s="48"/>
    </row>
    <row r="1160" spans="1:10" ht="18.75" customHeight="1" x14ac:dyDescent="0.35">
      <c r="A1160" s="345" t="s">
        <v>179</v>
      </c>
      <c r="B1160" s="333" t="s">
        <v>180</v>
      </c>
      <c r="C1160" s="346" t="s">
        <v>181</v>
      </c>
      <c r="D1160" s="347"/>
      <c r="E1160" s="5" t="s">
        <v>14</v>
      </c>
      <c r="F1160" s="146"/>
      <c r="G1160" s="146"/>
      <c r="H1160" s="252"/>
      <c r="I1160" s="252"/>
      <c r="J1160" s="42"/>
    </row>
    <row r="1161" spans="1:10" ht="18" x14ac:dyDescent="0.35">
      <c r="A1161" s="345"/>
      <c r="B1161" s="333"/>
      <c r="C1161" s="346"/>
      <c r="D1161" s="347"/>
      <c r="E1161" s="8" t="s">
        <v>15</v>
      </c>
      <c r="F1161" s="147"/>
      <c r="G1161" s="147"/>
      <c r="H1161" s="253"/>
      <c r="I1161" s="253"/>
      <c r="J1161" s="45"/>
    </row>
    <row r="1162" spans="1:10" ht="18" x14ac:dyDescent="0.35">
      <c r="A1162" s="345"/>
      <c r="B1162" s="333"/>
      <c r="C1162" s="346"/>
      <c r="D1162" s="347"/>
      <c r="E1162" s="11" t="s">
        <v>16</v>
      </c>
      <c r="F1162" s="147"/>
      <c r="G1162" s="147">
        <v>0.3</v>
      </c>
      <c r="H1162" s="253"/>
      <c r="I1162" s="253"/>
      <c r="J1162" s="45"/>
    </row>
    <row r="1163" spans="1:10" ht="18" x14ac:dyDescent="0.35">
      <c r="A1163" s="345"/>
      <c r="B1163" s="333"/>
      <c r="C1163" s="346"/>
      <c r="D1163" s="347"/>
      <c r="E1163" s="8" t="s">
        <v>15</v>
      </c>
      <c r="F1163" s="147"/>
      <c r="G1163" s="147">
        <v>0.05</v>
      </c>
      <c r="H1163" s="253"/>
      <c r="I1163" s="253"/>
      <c r="J1163" s="45"/>
    </row>
    <row r="1164" spans="1:10" ht="18" x14ac:dyDescent="0.35">
      <c r="A1164" s="345"/>
      <c r="B1164" s="333"/>
      <c r="C1164" s="346"/>
      <c r="D1164" s="347"/>
      <c r="E1164" s="11" t="s">
        <v>17</v>
      </c>
      <c r="F1164" s="147"/>
      <c r="G1164" s="147"/>
      <c r="H1164" s="253"/>
      <c r="I1164" s="253"/>
      <c r="J1164" s="45"/>
    </row>
    <row r="1165" spans="1:10" ht="18" x14ac:dyDescent="0.35">
      <c r="A1165" s="345"/>
      <c r="B1165" s="333"/>
      <c r="C1165" s="346"/>
      <c r="D1165" s="347"/>
      <c r="E1165" s="8" t="s">
        <v>15</v>
      </c>
      <c r="F1165" s="147"/>
      <c r="G1165" s="147"/>
      <c r="H1165" s="253"/>
      <c r="I1165" s="253"/>
      <c r="J1165" s="45"/>
    </row>
    <row r="1166" spans="1:10" ht="27.6" x14ac:dyDescent="0.35">
      <c r="A1166" s="345"/>
      <c r="B1166" s="333"/>
      <c r="C1166" s="346"/>
      <c r="D1166" s="347"/>
      <c r="E1166" s="11" t="s">
        <v>18</v>
      </c>
      <c r="F1166" s="147"/>
      <c r="G1166" s="147"/>
      <c r="H1166" s="253"/>
      <c r="I1166" s="253"/>
      <c r="J1166" s="45"/>
    </row>
    <row r="1167" spans="1:10" ht="18" x14ac:dyDescent="0.35">
      <c r="A1167" s="345"/>
      <c r="B1167" s="333"/>
      <c r="C1167" s="346"/>
      <c r="D1167" s="347"/>
      <c r="E1167" s="8" t="s">
        <v>15</v>
      </c>
      <c r="F1167" s="147"/>
      <c r="G1167" s="147"/>
      <c r="H1167" s="253"/>
      <c r="I1167" s="253"/>
      <c r="J1167" s="45"/>
    </row>
    <row r="1168" spans="1:10" ht="18" x14ac:dyDescent="0.35">
      <c r="A1168" s="345"/>
      <c r="B1168" s="333"/>
      <c r="C1168" s="346"/>
      <c r="D1168" s="347"/>
      <c r="E1168" s="11" t="s">
        <v>19</v>
      </c>
      <c r="F1168" s="147"/>
      <c r="G1168" s="147"/>
      <c r="H1168" s="253"/>
      <c r="I1168" s="253"/>
      <c r="J1168" s="45"/>
    </row>
    <row r="1169" spans="1:10" ht="18" x14ac:dyDescent="0.35">
      <c r="A1169" s="345"/>
      <c r="B1169" s="333"/>
      <c r="C1169" s="346"/>
      <c r="D1169" s="347"/>
      <c r="E1169" s="8" t="s">
        <v>15</v>
      </c>
      <c r="F1169" s="147"/>
      <c r="G1169" s="147"/>
      <c r="H1169" s="253"/>
      <c r="I1169" s="253"/>
      <c r="J1169" s="45"/>
    </row>
    <row r="1170" spans="1:10" ht="17.399999999999999" x14ac:dyDescent="0.3">
      <c r="A1170" s="345"/>
      <c r="B1170" s="333"/>
      <c r="C1170" s="346"/>
      <c r="D1170" s="347"/>
      <c r="E1170" s="11" t="s">
        <v>20</v>
      </c>
      <c r="F1170" s="149"/>
      <c r="G1170" s="149">
        <f>G1160+G1162</f>
        <v>0.3</v>
      </c>
      <c r="H1170" s="255"/>
      <c r="I1170" s="255"/>
      <c r="J1170" s="45"/>
    </row>
    <row r="1171" spans="1:10" ht="18" x14ac:dyDescent="0.3">
      <c r="A1171" s="345"/>
      <c r="B1171" s="333"/>
      <c r="C1171" s="346"/>
      <c r="D1171" s="347"/>
      <c r="E1171" s="8" t="s">
        <v>15</v>
      </c>
      <c r="F1171" s="9"/>
      <c r="G1171" s="9"/>
      <c r="H1171" s="218"/>
      <c r="I1171" s="218"/>
      <c r="J1171" s="45"/>
    </row>
    <row r="1172" spans="1:10" ht="18.75" customHeight="1" x14ac:dyDescent="0.35">
      <c r="A1172" s="345"/>
      <c r="B1172" s="333"/>
      <c r="C1172" s="337" t="s">
        <v>182</v>
      </c>
      <c r="D1172" s="348"/>
      <c r="E1172" s="11" t="s">
        <v>14</v>
      </c>
      <c r="F1172" s="147"/>
      <c r="G1172" s="147"/>
      <c r="H1172" s="253"/>
      <c r="I1172" s="253"/>
      <c r="J1172" s="45"/>
    </row>
    <row r="1173" spans="1:10" ht="18" x14ac:dyDescent="0.35">
      <c r="A1173" s="345"/>
      <c r="B1173" s="333"/>
      <c r="C1173" s="337"/>
      <c r="D1173" s="348"/>
      <c r="E1173" s="8" t="s">
        <v>15</v>
      </c>
      <c r="F1173" s="147"/>
      <c r="G1173" s="147"/>
      <c r="H1173" s="253"/>
      <c r="I1173" s="253"/>
      <c r="J1173" s="45"/>
    </row>
    <row r="1174" spans="1:10" ht="18" x14ac:dyDescent="0.35">
      <c r="A1174" s="345"/>
      <c r="B1174" s="333"/>
      <c r="C1174" s="337"/>
      <c r="D1174" s="348"/>
      <c r="E1174" s="11" t="s">
        <v>16</v>
      </c>
      <c r="F1174" s="147"/>
      <c r="G1174" s="147">
        <v>40.5</v>
      </c>
      <c r="H1174" s="253"/>
      <c r="I1174" s="253"/>
      <c r="J1174" s="45"/>
    </row>
    <row r="1175" spans="1:10" ht="18" x14ac:dyDescent="0.35">
      <c r="A1175" s="345"/>
      <c r="B1175" s="333"/>
      <c r="C1175" s="337"/>
      <c r="D1175" s="348"/>
      <c r="E1175" s="8" t="s">
        <v>15</v>
      </c>
      <c r="F1175" s="147"/>
      <c r="G1175" s="147">
        <v>5.5</v>
      </c>
      <c r="H1175" s="253"/>
      <c r="I1175" s="253"/>
      <c r="J1175" s="45"/>
    </row>
    <row r="1176" spans="1:10" ht="18" x14ac:dyDescent="0.35">
      <c r="A1176" s="345"/>
      <c r="B1176" s="333"/>
      <c r="C1176" s="337"/>
      <c r="D1176" s="348"/>
      <c r="E1176" s="11" t="s">
        <v>17</v>
      </c>
      <c r="F1176" s="147"/>
      <c r="G1176" s="147"/>
      <c r="H1176" s="253"/>
      <c r="I1176" s="253"/>
      <c r="J1176" s="45"/>
    </row>
    <row r="1177" spans="1:10" ht="18" x14ac:dyDescent="0.35">
      <c r="A1177" s="345"/>
      <c r="B1177" s="333"/>
      <c r="C1177" s="337"/>
      <c r="D1177" s="348"/>
      <c r="E1177" s="8" t="s">
        <v>15</v>
      </c>
      <c r="F1177" s="147"/>
      <c r="G1177" s="147"/>
      <c r="H1177" s="253"/>
      <c r="I1177" s="253"/>
      <c r="J1177" s="45"/>
    </row>
    <row r="1178" spans="1:10" ht="27.6" x14ac:dyDescent="0.35">
      <c r="A1178" s="345"/>
      <c r="B1178" s="333"/>
      <c r="C1178" s="337"/>
      <c r="D1178" s="348"/>
      <c r="E1178" s="11" t="s">
        <v>18</v>
      </c>
      <c r="F1178" s="147"/>
      <c r="G1178" s="147"/>
      <c r="H1178" s="253"/>
      <c r="I1178" s="253"/>
      <c r="J1178" s="45"/>
    </row>
    <row r="1179" spans="1:10" ht="18" x14ac:dyDescent="0.35">
      <c r="A1179" s="345"/>
      <c r="B1179" s="333"/>
      <c r="C1179" s="337"/>
      <c r="D1179" s="348"/>
      <c r="E1179" s="8" t="s">
        <v>15</v>
      </c>
      <c r="F1179" s="147"/>
      <c r="G1179" s="147"/>
      <c r="H1179" s="253"/>
      <c r="I1179" s="253"/>
      <c r="J1179" s="45"/>
    </row>
    <row r="1180" spans="1:10" ht="18" x14ac:dyDescent="0.35">
      <c r="A1180" s="345"/>
      <c r="B1180" s="333"/>
      <c r="C1180" s="337"/>
      <c r="D1180" s="348"/>
      <c r="E1180" s="11" t="s">
        <v>19</v>
      </c>
      <c r="F1180" s="147"/>
      <c r="G1180" s="147"/>
      <c r="H1180" s="253"/>
      <c r="I1180" s="253"/>
      <c r="J1180" s="45"/>
    </row>
    <row r="1181" spans="1:10" ht="18" x14ac:dyDescent="0.35">
      <c r="A1181" s="345"/>
      <c r="B1181" s="333"/>
      <c r="C1181" s="337"/>
      <c r="D1181" s="348"/>
      <c r="E1181" s="8" t="s">
        <v>15</v>
      </c>
      <c r="F1181" s="147"/>
      <c r="G1181" s="147"/>
      <c r="H1181" s="253"/>
      <c r="I1181" s="253"/>
      <c r="J1181" s="45"/>
    </row>
    <row r="1182" spans="1:10" ht="17.399999999999999" x14ac:dyDescent="0.3">
      <c r="A1182" s="345"/>
      <c r="B1182" s="333"/>
      <c r="C1182" s="337"/>
      <c r="D1182" s="348"/>
      <c r="E1182" s="11" t="s">
        <v>20</v>
      </c>
      <c r="F1182" s="149"/>
      <c r="G1182" s="149">
        <f>G1172+G1174</f>
        <v>40.5</v>
      </c>
      <c r="H1182" s="255"/>
      <c r="I1182" s="255"/>
      <c r="J1182" s="45"/>
    </row>
    <row r="1183" spans="1:10" ht="18" x14ac:dyDescent="0.3">
      <c r="A1183" s="345"/>
      <c r="B1183" s="333"/>
      <c r="C1183" s="337"/>
      <c r="D1183" s="348"/>
      <c r="E1183" s="8" t="s">
        <v>15</v>
      </c>
      <c r="F1183" s="9"/>
      <c r="G1183" s="9"/>
      <c r="H1183" s="218"/>
      <c r="I1183" s="218"/>
      <c r="J1183" s="45"/>
    </row>
    <row r="1184" spans="1:10" ht="18.75" customHeight="1" x14ac:dyDescent="0.35">
      <c r="A1184" s="345"/>
      <c r="B1184" s="333"/>
      <c r="C1184" s="337" t="s">
        <v>183</v>
      </c>
      <c r="D1184" s="348"/>
      <c r="E1184" s="11" t="s">
        <v>14</v>
      </c>
      <c r="F1184" s="147"/>
      <c r="G1184" s="147">
        <v>18</v>
      </c>
      <c r="H1184" s="253"/>
      <c r="I1184" s="253"/>
      <c r="J1184" s="150"/>
    </row>
    <row r="1185" spans="1:10" ht="18" x14ac:dyDescent="0.35">
      <c r="A1185" s="345"/>
      <c r="B1185" s="333"/>
      <c r="C1185" s="337"/>
      <c r="D1185" s="348"/>
      <c r="E1185" s="8" t="s">
        <v>15</v>
      </c>
      <c r="F1185" s="147"/>
      <c r="G1185" s="147">
        <v>3</v>
      </c>
      <c r="H1185" s="253"/>
      <c r="I1185" s="253"/>
      <c r="J1185" s="150"/>
    </row>
    <row r="1186" spans="1:10" ht="18" x14ac:dyDescent="0.35">
      <c r="A1186" s="345"/>
      <c r="B1186" s="333"/>
      <c r="C1186" s="337"/>
      <c r="D1186" s="348"/>
      <c r="E1186" s="11" t="s">
        <v>16</v>
      </c>
      <c r="F1186" s="147"/>
      <c r="G1186" s="147">
        <v>2.4</v>
      </c>
      <c r="H1186" s="253"/>
      <c r="I1186" s="253"/>
      <c r="J1186" s="150"/>
    </row>
    <row r="1187" spans="1:10" ht="18" x14ac:dyDescent="0.35">
      <c r="A1187" s="345"/>
      <c r="B1187" s="333"/>
      <c r="C1187" s="337"/>
      <c r="D1187" s="348"/>
      <c r="E1187" s="8" t="s">
        <v>15</v>
      </c>
      <c r="F1187" s="147"/>
      <c r="G1187" s="147">
        <v>0.4</v>
      </c>
      <c r="H1187" s="253"/>
      <c r="I1187" s="253"/>
      <c r="J1187" s="150"/>
    </row>
    <row r="1188" spans="1:10" ht="18" x14ac:dyDescent="0.35">
      <c r="A1188" s="345"/>
      <c r="B1188" s="333"/>
      <c r="C1188" s="337"/>
      <c r="D1188" s="348"/>
      <c r="E1188" s="11" t="s">
        <v>17</v>
      </c>
      <c r="F1188" s="147"/>
      <c r="G1188" s="147"/>
      <c r="H1188" s="253"/>
      <c r="I1188" s="253"/>
      <c r="J1188" s="150"/>
    </row>
    <row r="1189" spans="1:10" ht="18" x14ac:dyDescent="0.35">
      <c r="A1189" s="345"/>
      <c r="B1189" s="333"/>
      <c r="C1189" s="337"/>
      <c r="D1189" s="348"/>
      <c r="E1189" s="8" t="s">
        <v>15</v>
      </c>
      <c r="F1189" s="147"/>
      <c r="G1189" s="147"/>
      <c r="H1189" s="253"/>
      <c r="I1189" s="253"/>
      <c r="J1189" s="150"/>
    </row>
    <row r="1190" spans="1:10" ht="27.6" x14ac:dyDescent="0.35">
      <c r="A1190" s="345"/>
      <c r="B1190" s="333"/>
      <c r="C1190" s="337"/>
      <c r="D1190" s="348"/>
      <c r="E1190" s="11" t="s">
        <v>18</v>
      </c>
      <c r="F1190" s="147"/>
      <c r="G1190" s="147"/>
      <c r="H1190" s="253"/>
      <c r="I1190" s="253"/>
      <c r="J1190" s="150"/>
    </row>
    <row r="1191" spans="1:10" ht="18" x14ac:dyDescent="0.35">
      <c r="A1191" s="345"/>
      <c r="B1191" s="333"/>
      <c r="C1191" s="337"/>
      <c r="D1191" s="348"/>
      <c r="E1191" s="8" t="s">
        <v>15</v>
      </c>
      <c r="F1191" s="147"/>
      <c r="G1191" s="147"/>
      <c r="H1191" s="253"/>
      <c r="I1191" s="253"/>
      <c r="J1191" s="150"/>
    </row>
    <row r="1192" spans="1:10" ht="18" x14ac:dyDescent="0.35">
      <c r="A1192" s="345"/>
      <c r="B1192" s="333"/>
      <c r="C1192" s="337"/>
      <c r="D1192" s="348"/>
      <c r="E1192" s="11" t="s">
        <v>19</v>
      </c>
      <c r="F1192" s="147"/>
      <c r="G1192" s="147"/>
      <c r="H1192" s="253"/>
      <c r="I1192" s="253"/>
      <c r="J1192" s="150"/>
    </row>
    <row r="1193" spans="1:10" ht="18" x14ac:dyDescent="0.35">
      <c r="A1193" s="345"/>
      <c r="B1193" s="333"/>
      <c r="C1193" s="337"/>
      <c r="D1193" s="348"/>
      <c r="E1193" s="8" t="s">
        <v>15</v>
      </c>
      <c r="F1193" s="147"/>
      <c r="G1193" s="147"/>
      <c r="H1193" s="253"/>
      <c r="I1193" s="253"/>
      <c r="J1193" s="150"/>
    </row>
    <row r="1194" spans="1:10" ht="17.399999999999999" x14ac:dyDescent="0.3">
      <c r="A1194" s="345"/>
      <c r="B1194" s="333"/>
      <c r="C1194" s="337"/>
      <c r="D1194" s="348"/>
      <c r="E1194" s="11" t="s">
        <v>20</v>
      </c>
      <c r="F1194" s="149"/>
      <c r="G1194" s="149">
        <f>G1184+G1186</f>
        <v>20.399999999999999</v>
      </c>
      <c r="H1194" s="255"/>
      <c r="I1194" s="255"/>
      <c r="J1194" s="151"/>
    </row>
    <row r="1195" spans="1:10" ht="18" x14ac:dyDescent="0.3">
      <c r="A1195" s="345"/>
      <c r="B1195" s="333"/>
      <c r="C1195" s="337"/>
      <c r="D1195" s="348"/>
      <c r="E1195" s="8" t="s">
        <v>15</v>
      </c>
      <c r="F1195" s="9"/>
      <c r="G1195" s="9"/>
      <c r="H1195" s="218"/>
      <c r="I1195" s="218"/>
      <c r="J1195" s="45"/>
    </row>
    <row r="1196" spans="1:10" ht="18.75" customHeight="1" x14ac:dyDescent="0.35">
      <c r="A1196" s="345"/>
      <c r="B1196" s="333"/>
      <c r="C1196" s="337" t="s">
        <v>184</v>
      </c>
      <c r="D1196" s="348"/>
      <c r="E1196" s="11" t="s">
        <v>14</v>
      </c>
      <c r="F1196" s="147"/>
      <c r="G1196" s="147"/>
      <c r="H1196" s="253"/>
      <c r="I1196" s="253"/>
      <c r="J1196" s="150"/>
    </row>
    <row r="1197" spans="1:10" ht="18" x14ac:dyDescent="0.35">
      <c r="A1197" s="345"/>
      <c r="B1197" s="333"/>
      <c r="C1197" s="337"/>
      <c r="D1197" s="348"/>
      <c r="E1197" s="8" t="s">
        <v>15</v>
      </c>
      <c r="F1197" s="147"/>
      <c r="G1197" s="147"/>
      <c r="H1197" s="253"/>
      <c r="I1197" s="253"/>
      <c r="J1197" s="150"/>
    </row>
    <row r="1198" spans="1:10" ht="18" x14ac:dyDescent="0.35">
      <c r="A1198" s="345"/>
      <c r="B1198" s="333"/>
      <c r="C1198" s="337"/>
      <c r="D1198" s="348"/>
      <c r="E1198" s="11" t="s">
        <v>16</v>
      </c>
      <c r="F1198" s="147"/>
      <c r="G1198" s="147">
        <v>0.36</v>
      </c>
      <c r="H1198" s="253"/>
      <c r="I1198" s="253"/>
      <c r="J1198" s="150"/>
    </row>
    <row r="1199" spans="1:10" ht="18" x14ac:dyDescent="0.35">
      <c r="A1199" s="345"/>
      <c r="B1199" s="333"/>
      <c r="C1199" s="337"/>
      <c r="D1199" s="348"/>
      <c r="E1199" s="8" t="s">
        <v>15</v>
      </c>
      <c r="F1199" s="147"/>
      <c r="G1199" s="147">
        <v>5.5E-2</v>
      </c>
      <c r="H1199" s="253"/>
      <c r="I1199" s="253"/>
      <c r="J1199" s="150"/>
    </row>
    <row r="1200" spans="1:10" ht="18" x14ac:dyDescent="0.35">
      <c r="A1200" s="345"/>
      <c r="B1200" s="333"/>
      <c r="C1200" s="337"/>
      <c r="D1200" s="348"/>
      <c r="E1200" s="11" t="s">
        <v>17</v>
      </c>
      <c r="F1200" s="147"/>
      <c r="G1200" s="147"/>
      <c r="H1200" s="253"/>
      <c r="I1200" s="253"/>
      <c r="J1200" s="150"/>
    </row>
    <row r="1201" spans="1:10" ht="18" x14ac:dyDescent="0.35">
      <c r="A1201" s="345"/>
      <c r="B1201" s="333"/>
      <c r="C1201" s="337"/>
      <c r="D1201" s="348"/>
      <c r="E1201" s="8" t="s">
        <v>15</v>
      </c>
      <c r="F1201" s="147"/>
      <c r="G1201" s="147"/>
      <c r="H1201" s="253"/>
      <c r="I1201" s="253"/>
      <c r="J1201" s="150"/>
    </row>
    <row r="1202" spans="1:10" ht="27.6" x14ac:dyDescent="0.35">
      <c r="A1202" s="345"/>
      <c r="B1202" s="333"/>
      <c r="C1202" s="337"/>
      <c r="D1202" s="348"/>
      <c r="E1202" s="11" t="s">
        <v>18</v>
      </c>
      <c r="F1202" s="147"/>
      <c r="G1202" s="147"/>
      <c r="H1202" s="253"/>
      <c r="I1202" s="253"/>
      <c r="J1202" s="150"/>
    </row>
    <row r="1203" spans="1:10" ht="18" x14ac:dyDescent="0.35">
      <c r="A1203" s="345"/>
      <c r="B1203" s="333"/>
      <c r="C1203" s="337"/>
      <c r="D1203" s="348"/>
      <c r="E1203" s="8" t="s">
        <v>15</v>
      </c>
      <c r="F1203" s="147"/>
      <c r="G1203" s="147"/>
      <c r="H1203" s="253"/>
      <c r="I1203" s="253"/>
      <c r="J1203" s="150"/>
    </row>
    <row r="1204" spans="1:10" ht="18" x14ac:dyDescent="0.35">
      <c r="A1204" s="345"/>
      <c r="B1204" s="333"/>
      <c r="C1204" s="337"/>
      <c r="D1204" s="348"/>
      <c r="E1204" s="11" t="s">
        <v>19</v>
      </c>
      <c r="F1204" s="147"/>
      <c r="G1204" s="147"/>
      <c r="H1204" s="253"/>
      <c r="I1204" s="253"/>
      <c r="J1204" s="150"/>
    </row>
    <row r="1205" spans="1:10" ht="18" x14ac:dyDescent="0.35">
      <c r="A1205" s="345"/>
      <c r="B1205" s="333"/>
      <c r="C1205" s="337"/>
      <c r="D1205" s="348"/>
      <c r="E1205" s="8" t="s">
        <v>15</v>
      </c>
      <c r="F1205" s="147"/>
      <c r="G1205" s="147"/>
      <c r="H1205" s="253"/>
      <c r="I1205" s="253"/>
      <c r="J1205" s="150"/>
    </row>
    <row r="1206" spans="1:10" ht="17.399999999999999" x14ac:dyDescent="0.3">
      <c r="A1206" s="345"/>
      <c r="B1206" s="333"/>
      <c r="C1206" s="337"/>
      <c r="D1206" s="348"/>
      <c r="E1206" s="11" t="s">
        <v>20</v>
      </c>
      <c r="F1206" s="149"/>
      <c r="G1206" s="149">
        <f>G1196+G1198</f>
        <v>0.36</v>
      </c>
      <c r="H1206" s="255"/>
      <c r="I1206" s="255"/>
      <c r="J1206" s="151"/>
    </row>
    <row r="1207" spans="1:10" ht="18" x14ac:dyDescent="0.3">
      <c r="A1207" s="345"/>
      <c r="B1207" s="333"/>
      <c r="C1207" s="337"/>
      <c r="D1207" s="348"/>
      <c r="E1207" s="8" t="s">
        <v>15</v>
      </c>
      <c r="F1207" s="9"/>
      <c r="G1207" s="9"/>
      <c r="H1207" s="218"/>
      <c r="I1207" s="218"/>
      <c r="J1207" s="45"/>
    </row>
    <row r="1208" spans="1:10" ht="18.75" customHeight="1" x14ac:dyDescent="0.35">
      <c r="A1208" s="345"/>
      <c r="B1208" s="333"/>
      <c r="C1208" s="337" t="s">
        <v>185</v>
      </c>
      <c r="D1208" s="348"/>
      <c r="E1208" s="11" t="s">
        <v>14</v>
      </c>
      <c r="F1208" s="147"/>
      <c r="G1208" s="147"/>
      <c r="H1208" s="253"/>
      <c r="I1208" s="253"/>
      <c r="J1208" s="150"/>
    </row>
    <row r="1209" spans="1:10" ht="18" x14ac:dyDescent="0.35">
      <c r="A1209" s="345"/>
      <c r="B1209" s="333"/>
      <c r="C1209" s="337"/>
      <c r="D1209" s="348"/>
      <c r="E1209" s="8" t="s">
        <v>15</v>
      </c>
      <c r="F1209" s="147"/>
      <c r="G1209" s="147"/>
      <c r="H1209" s="253"/>
      <c r="I1209" s="253"/>
      <c r="J1209" s="150"/>
    </row>
    <row r="1210" spans="1:10" ht="18" x14ac:dyDescent="0.35">
      <c r="A1210" s="345"/>
      <c r="B1210" s="333"/>
      <c r="C1210" s="337"/>
      <c r="D1210" s="348"/>
      <c r="E1210" s="11" t="s">
        <v>16</v>
      </c>
      <c r="F1210" s="147"/>
      <c r="G1210" s="147">
        <v>1.7</v>
      </c>
      <c r="H1210" s="253"/>
      <c r="I1210" s="253"/>
      <c r="J1210" s="150"/>
    </row>
    <row r="1211" spans="1:10" ht="18" x14ac:dyDescent="0.35">
      <c r="A1211" s="345"/>
      <c r="B1211" s="333"/>
      <c r="C1211" s="337"/>
      <c r="D1211" s="348"/>
      <c r="E1211" s="8" t="s">
        <v>15</v>
      </c>
      <c r="F1211" s="147"/>
      <c r="G1211" s="147">
        <v>0.2</v>
      </c>
      <c r="H1211" s="253"/>
      <c r="I1211" s="253"/>
      <c r="J1211" s="150"/>
    </row>
    <row r="1212" spans="1:10" ht="18" x14ac:dyDescent="0.35">
      <c r="A1212" s="345"/>
      <c r="B1212" s="333"/>
      <c r="C1212" s="337"/>
      <c r="D1212" s="348"/>
      <c r="E1212" s="11" t="s">
        <v>17</v>
      </c>
      <c r="F1212" s="147"/>
      <c r="G1212" s="147"/>
      <c r="H1212" s="253"/>
      <c r="I1212" s="253"/>
      <c r="J1212" s="150"/>
    </row>
    <row r="1213" spans="1:10" ht="18" x14ac:dyDescent="0.35">
      <c r="A1213" s="345"/>
      <c r="B1213" s="333"/>
      <c r="C1213" s="337"/>
      <c r="D1213" s="348"/>
      <c r="E1213" s="8" t="s">
        <v>15</v>
      </c>
      <c r="F1213" s="147"/>
      <c r="G1213" s="147"/>
      <c r="H1213" s="253"/>
      <c r="I1213" s="253"/>
      <c r="J1213" s="150"/>
    </row>
    <row r="1214" spans="1:10" ht="27.6" x14ac:dyDescent="0.35">
      <c r="A1214" s="345"/>
      <c r="B1214" s="333"/>
      <c r="C1214" s="337"/>
      <c r="D1214" s="348"/>
      <c r="E1214" s="11" t="s">
        <v>18</v>
      </c>
      <c r="F1214" s="147"/>
      <c r="G1214" s="147"/>
      <c r="H1214" s="253"/>
      <c r="I1214" s="253"/>
      <c r="J1214" s="150"/>
    </row>
    <row r="1215" spans="1:10" ht="18" x14ac:dyDescent="0.35">
      <c r="A1215" s="345"/>
      <c r="B1215" s="333"/>
      <c r="C1215" s="337"/>
      <c r="D1215" s="348"/>
      <c r="E1215" s="8" t="s">
        <v>15</v>
      </c>
      <c r="F1215" s="147"/>
      <c r="G1215" s="147"/>
      <c r="H1215" s="253"/>
      <c r="I1215" s="253"/>
      <c r="J1215" s="150"/>
    </row>
    <row r="1216" spans="1:10" ht="18" x14ac:dyDescent="0.35">
      <c r="A1216" s="345"/>
      <c r="B1216" s="333"/>
      <c r="C1216" s="337"/>
      <c r="D1216" s="348"/>
      <c r="E1216" s="11" t="s">
        <v>19</v>
      </c>
      <c r="F1216" s="147"/>
      <c r="G1216" s="147"/>
      <c r="H1216" s="253"/>
      <c r="I1216" s="253"/>
      <c r="J1216" s="150"/>
    </row>
    <row r="1217" spans="1:10" ht="18" x14ac:dyDescent="0.35">
      <c r="A1217" s="345"/>
      <c r="B1217" s="333"/>
      <c r="C1217" s="337"/>
      <c r="D1217" s="348"/>
      <c r="E1217" s="8" t="s">
        <v>15</v>
      </c>
      <c r="F1217" s="147"/>
      <c r="G1217" s="147"/>
      <c r="H1217" s="253"/>
      <c r="I1217" s="253"/>
      <c r="J1217" s="150"/>
    </row>
    <row r="1218" spans="1:10" ht="17.399999999999999" x14ac:dyDescent="0.3">
      <c r="A1218" s="345"/>
      <c r="B1218" s="333"/>
      <c r="C1218" s="337"/>
      <c r="D1218" s="348"/>
      <c r="E1218" s="11" t="s">
        <v>20</v>
      </c>
      <c r="F1218" s="149"/>
      <c r="G1218" s="149">
        <f>G1208+G1210</f>
        <v>1.7</v>
      </c>
      <c r="H1218" s="255"/>
      <c r="I1218" s="255"/>
      <c r="J1218" s="151"/>
    </row>
    <row r="1219" spans="1:10" ht="18" x14ac:dyDescent="0.3">
      <c r="A1219" s="345"/>
      <c r="B1219" s="333"/>
      <c r="C1219" s="337"/>
      <c r="D1219" s="348"/>
      <c r="E1219" s="8" t="s">
        <v>15</v>
      </c>
      <c r="F1219" s="9"/>
      <c r="G1219" s="9"/>
      <c r="H1219" s="218"/>
      <c r="I1219" s="218"/>
      <c r="J1219" s="45"/>
    </row>
    <row r="1220" spans="1:10" ht="18.75" customHeight="1" x14ac:dyDescent="0.35">
      <c r="A1220" s="345"/>
      <c r="B1220" s="333"/>
      <c r="C1220" s="337" t="s">
        <v>186</v>
      </c>
      <c r="D1220" s="348"/>
      <c r="E1220" s="11" t="s">
        <v>14</v>
      </c>
      <c r="F1220" s="147"/>
      <c r="G1220" s="147"/>
      <c r="H1220" s="253"/>
      <c r="I1220" s="253"/>
      <c r="J1220" s="150"/>
    </row>
    <row r="1221" spans="1:10" ht="18" x14ac:dyDescent="0.35">
      <c r="A1221" s="345"/>
      <c r="B1221" s="333"/>
      <c r="C1221" s="337"/>
      <c r="D1221" s="348"/>
      <c r="E1221" s="8" t="s">
        <v>15</v>
      </c>
      <c r="F1221" s="147"/>
      <c r="G1221" s="147"/>
      <c r="H1221" s="253"/>
      <c r="I1221" s="253"/>
      <c r="J1221" s="150"/>
    </row>
    <row r="1222" spans="1:10" ht="18" x14ac:dyDescent="0.35">
      <c r="A1222" s="345"/>
      <c r="B1222" s="333"/>
      <c r="C1222" s="337"/>
      <c r="D1222" s="348"/>
      <c r="E1222" s="11" t="s">
        <v>16</v>
      </c>
      <c r="F1222" s="147"/>
      <c r="G1222" s="147">
        <v>13.2</v>
      </c>
      <c r="H1222" s="253"/>
      <c r="I1222" s="253"/>
      <c r="J1222" s="150"/>
    </row>
    <row r="1223" spans="1:10" ht="18" x14ac:dyDescent="0.35">
      <c r="A1223" s="345"/>
      <c r="B1223" s="333"/>
      <c r="C1223" s="337"/>
      <c r="D1223" s="348"/>
      <c r="E1223" s="8" t="s">
        <v>15</v>
      </c>
      <c r="F1223" s="147"/>
      <c r="G1223" s="147">
        <v>2.2000000000000002</v>
      </c>
      <c r="H1223" s="253"/>
      <c r="I1223" s="253"/>
      <c r="J1223" s="150"/>
    </row>
    <row r="1224" spans="1:10" ht="18" x14ac:dyDescent="0.35">
      <c r="A1224" s="345"/>
      <c r="B1224" s="333"/>
      <c r="C1224" s="337"/>
      <c r="D1224" s="348"/>
      <c r="E1224" s="11" t="s">
        <v>17</v>
      </c>
      <c r="F1224" s="147"/>
      <c r="G1224" s="147"/>
      <c r="H1224" s="253"/>
      <c r="I1224" s="253"/>
      <c r="J1224" s="150"/>
    </row>
    <row r="1225" spans="1:10" ht="18" x14ac:dyDescent="0.35">
      <c r="A1225" s="345"/>
      <c r="B1225" s="333"/>
      <c r="C1225" s="337"/>
      <c r="D1225" s="348"/>
      <c r="E1225" s="8" t="s">
        <v>15</v>
      </c>
      <c r="F1225" s="147"/>
      <c r="G1225" s="147"/>
      <c r="H1225" s="253"/>
      <c r="I1225" s="253"/>
      <c r="J1225" s="150"/>
    </row>
    <row r="1226" spans="1:10" ht="27.6" x14ac:dyDescent="0.35">
      <c r="A1226" s="345"/>
      <c r="B1226" s="333"/>
      <c r="C1226" s="337"/>
      <c r="D1226" s="348"/>
      <c r="E1226" s="11" t="s">
        <v>18</v>
      </c>
      <c r="F1226" s="147"/>
      <c r="G1226" s="147"/>
      <c r="H1226" s="253"/>
      <c r="I1226" s="253"/>
      <c r="J1226" s="150"/>
    </row>
    <row r="1227" spans="1:10" ht="18" x14ac:dyDescent="0.35">
      <c r="A1227" s="345"/>
      <c r="B1227" s="333"/>
      <c r="C1227" s="337"/>
      <c r="D1227" s="348"/>
      <c r="E1227" s="8" t="s">
        <v>15</v>
      </c>
      <c r="F1227" s="147"/>
      <c r="G1227" s="147"/>
      <c r="H1227" s="253"/>
      <c r="I1227" s="253"/>
      <c r="J1227" s="150"/>
    </row>
    <row r="1228" spans="1:10" ht="18" x14ac:dyDescent="0.35">
      <c r="A1228" s="345"/>
      <c r="B1228" s="333"/>
      <c r="C1228" s="337"/>
      <c r="D1228" s="348"/>
      <c r="E1228" s="11" t="s">
        <v>19</v>
      </c>
      <c r="F1228" s="147"/>
      <c r="G1228" s="147"/>
      <c r="H1228" s="253"/>
      <c r="I1228" s="253"/>
      <c r="J1228" s="150"/>
    </row>
    <row r="1229" spans="1:10" ht="18" x14ac:dyDescent="0.35">
      <c r="A1229" s="345"/>
      <c r="B1229" s="333"/>
      <c r="C1229" s="337"/>
      <c r="D1229" s="348"/>
      <c r="E1229" s="8" t="s">
        <v>15</v>
      </c>
      <c r="F1229" s="147"/>
      <c r="G1229" s="147"/>
      <c r="H1229" s="253"/>
      <c r="I1229" s="253"/>
      <c r="J1229" s="150"/>
    </row>
    <row r="1230" spans="1:10" ht="17.399999999999999" x14ac:dyDescent="0.3">
      <c r="A1230" s="345"/>
      <c r="B1230" s="333"/>
      <c r="C1230" s="337"/>
      <c r="D1230" s="348"/>
      <c r="E1230" s="11" t="s">
        <v>20</v>
      </c>
      <c r="F1230" s="149"/>
      <c r="G1230" s="149">
        <f>G1220+G1222</f>
        <v>13.2</v>
      </c>
      <c r="H1230" s="255"/>
      <c r="I1230" s="255"/>
      <c r="J1230" s="151"/>
    </row>
    <row r="1231" spans="1:10" ht="18" x14ac:dyDescent="0.3">
      <c r="A1231" s="345"/>
      <c r="B1231" s="333"/>
      <c r="C1231" s="337"/>
      <c r="D1231" s="348"/>
      <c r="E1231" s="8" t="s">
        <v>15</v>
      </c>
      <c r="F1231" s="9"/>
      <c r="G1231" s="9"/>
      <c r="H1231" s="218"/>
      <c r="I1231" s="218"/>
      <c r="J1231" s="45"/>
    </row>
    <row r="1232" spans="1:10" ht="18.75" customHeight="1" x14ac:dyDescent="0.35">
      <c r="A1232" s="345"/>
      <c r="B1232" s="333"/>
      <c r="C1232" s="349" t="s">
        <v>187</v>
      </c>
      <c r="D1232" s="350"/>
      <c r="E1232" s="11" t="s">
        <v>14</v>
      </c>
      <c r="F1232" s="147"/>
      <c r="G1232" s="147"/>
      <c r="H1232" s="253"/>
      <c r="I1232" s="253"/>
      <c r="J1232" s="150"/>
    </row>
    <row r="1233" spans="1:10" ht="18" x14ac:dyDescent="0.35">
      <c r="A1233" s="345"/>
      <c r="B1233" s="333"/>
      <c r="C1233" s="349"/>
      <c r="D1233" s="350"/>
      <c r="E1233" s="8" t="s">
        <v>15</v>
      </c>
      <c r="F1233" s="147"/>
      <c r="G1233" s="147"/>
      <c r="H1233" s="253"/>
      <c r="I1233" s="253"/>
      <c r="J1233" s="150"/>
    </row>
    <row r="1234" spans="1:10" ht="18" x14ac:dyDescent="0.35">
      <c r="A1234" s="345"/>
      <c r="B1234" s="333"/>
      <c r="C1234" s="349"/>
      <c r="D1234" s="350"/>
      <c r="E1234" s="11" t="s">
        <v>16</v>
      </c>
      <c r="F1234" s="147"/>
      <c r="G1234" s="147">
        <v>65.099999999999994</v>
      </c>
      <c r="H1234" s="253"/>
      <c r="I1234" s="253"/>
      <c r="J1234" s="150"/>
    </row>
    <row r="1235" spans="1:10" ht="18" x14ac:dyDescent="0.35">
      <c r="A1235" s="345"/>
      <c r="B1235" s="333"/>
      <c r="C1235" s="349"/>
      <c r="D1235" s="350"/>
      <c r="E1235" s="8" t="s">
        <v>15</v>
      </c>
      <c r="F1235" s="147"/>
      <c r="G1235" s="147">
        <v>9.6</v>
      </c>
      <c r="H1235" s="253"/>
      <c r="I1235" s="253"/>
      <c r="J1235" s="150"/>
    </row>
    <row r="1236" spans="1:10" ht="18" x14ac:dyDescent="0.35">
      <c r="A1236" s="345"/>
      <c r="B1236" s="333"/>
      <c r="C1236" s="349"/>
      <c r="D1236" s="350"/>
      <c r="E1236" s="11" t="s">
        <v>17</v>
      </c>
      <c r="F1236" s="147"/>
      <c r="G1236" s="147"/>
      <c r="H1236" s="253"/>
      <c r="I1236" s="253"/>
      <c r="J1236" s="150"/>
    </row>
    <row r="1237" spans="1:10" ht="18" x14ac:dyDescent="0.35">
      <c r="A1237" s="345"/>
      <c r="B1237" s="333"/>
      <c r="C1237" s="349"/>
      <c r="D1237" s="350"/>
      <c r="E1237" s="8" t="s">
        <v>15</v>
      </c>
      <c r="F1237" s="147"/>
      <c r="G1237" s="147"/>
      <c r="H1237" s="253"/>
      <c r="I1237" s="253"/>
      <c r="J1237" s="150"/>
    </row>
    <row r="1238" spans="1:10" ht="27.6" x14ac:dyDescent="0.35">
      <c r="A1238" s="345"/>
      <c r="B1238" s="333"/>
      <c r="C1238" s="349"/>
      <c r="D1238" s="350"/>
      <c r="E1238" s="11" t="s">
        <v>18</v>
      </c>
      <c r="F1238" s="147"/>
      <c r="G1238" s="147"/>
      <c r="H1238" s="253"/>
      <c r="I1238" s="253"/>
      <c r="J1238" s="150"/>
    </row>
    <row r="1239" spans="1:10" ht="18" x14ac:dyDescent="0.35">
      <c r="A1239" s="345"/>
      <c r="B1239" s="333"/>
      <c r="C1239" s="349"/>
      <c r="D1239" s="350"/>
      <c r="E1239" s="8" t="s">
        <v>15</v>
      </c>
      <c r="F1239" s="147"/>
      <c r="G1239" s="147"/>
      <c r="H1239" s="253"/>
      <c r="I1239" s="253"/>
      <c r="J1239" s="150"/>
    </row>
    <row r="1240" spans="1:10" ht="18" x14ac:dyDescent="0.35">
      <c r="A1240" s="345"/>
      <c r="B1240" s="333"/>
      <c r="C1240" s="349"/>
      <c r="D1240" s="350"/>
      <c r="E1240" s="11" t="s">
        <v>19</v>
      </c>
      <c r="F1240" s="147"/>
      <c r="G1240" s="147"/>
      <c r="H1240" s="253"/>
      <c r="I1240" s="253"/>
      <c r="J1240" s="150"/>
    </row>
    <row r="1241" spans="1:10" ht="18" x14ac:dyDescent="0.35">
      <c r="A1241" s="345"/>
      <c r="B1241" s="333"/>
      <c r="C1241" s="349"/>
      <c r="D1241" s="350"/>
      <c r="E1241" s="8" t="s">
        <v>15</v>
      </c>
      <c r="F1241" s="147"/>
      <c r="G1241" s="147"/>
      <c r="H1241" s="253"/>
      <c r="I1241" s="253"/>
      <c r="J1241" s="150"/>
    </row>
    <row r="1242" spans="1:10" ht="17.399999999999999" x14ac:dyDescent="0.3">
      <c r="A1242" s="345"/>
      <c r="B1242" s="333"/>
      <c r="C1242" s="349"/>
      <c r="D1242" s="350"/>
      <c r="E1242" s="11" t="s">
        <v>20</v>
      </c>
      <c r="F1242" s="149"/>
      <c r="G1242" s="149">
        <f>G1232+G1234</f>
        <v>65.099999999999994</v>
      </c>
      <c r="H1242" s="255"/>
      <c r="I1242" s="255"/>
      <c r="J1242" s="151"/>
    </row>
    <row r="1243" spans="1:10" ht="18" x14ac:dyDescent="0.3">
      <c r="A1243" s="345"/>
      <c r="B1243" s="333"/>
      <c r="C1243" s="349"/>
      <c r="D1243" s="350"/>
      <c r="E1243" s="12" t="s">
        <v>15</v>
      </c>
      <c r="F1243" s="13"/>
      <c r="G1243" s="13"/>
      <c r="H1243" s="225"/>
      <c r="I1243" s="225"/>
      <c r="J1243" s="48"/>
    </row>
    <row r="1244" spans="1:10" ht="18" x14ac:dyDescent="0.3">
      <c r="A1244" s="345"/>
      <c r="B1244" s="333"/>
      <c r="C1244" s="152"/>
      <c r="D1244" s="16"/>
      <c r="E1244" s="5" t="s">
        <v>14</v>
      </c>
      <c r="F1244" s="6">
        <f t="shared" ref="F1244:G1255" si="34">SUM(F1160,F1172,F1184,F1196,F1208,F1220,F1232)</f>
        <v>0</v>
      </c>
      <c r="G1244" s="6">
        <f t="shared" si="34"/>
        <v>18</v>
      </c>
      <c r="H1244" s="217"/>
      <c r="I1244" s="217"/>
      <c r="J1244" s="42"/>
    </row>
    <row r="1245" spans="1:10" ht="18" x14ac:dyDescent="0.3">
      <c r="A1245" s="345"/>
      <c r="B1245" s="333"/>
      <c r="C1245" s="153"/>
      <c r="D1245" s="19"/>
      <c r="E1245" s="8" t="s">
        <v>15</v>
      </c>
      <c r="F1245" s="9">
        <f t="shared" si="34"/>
        <v>0</v>
      </c>
      <c r="G1245" s="9">
        <f t="shared" si="34"/>
        <v>3</v>
      </c>
      <c r="H1245" s="218"/>
      <c r="I1245" s="218"/>
      <c r="J1245" s="45"/>
    </row>
    <row r="1246" spans="1:10" ht="18" x14ac:dyDescent="0.3">
      <c r="A1246" s="345"/>
      <c r="B1246" s="333"/>
      <c r="C1246" s="153"/>
      <c r="D1246" s="19"/>
      <c r="E1246" s="11" t="s">
        <v>16</v>
      </c>
      <c r="F1246" s="9">
        <f t="shared" si="34"/>
        <v>0</v>
      </c>
      <c r="G1246" s="9">
        <f t="shared" si="34"/>
        <v>123.55999999999999</v>
      </c>
      <c r="H1246" s="218"/>
      <c r="I1246" s="218"/>
      <c r="J1246" s="45"/>
    </row>
    <row r="1247" spans="1:10" ht="18" x14ac:dyDescent="0.3">
      <c r="A1247" s="345"/>
      <c r="B1247" s="333"/>
      <c r="C1247" s="153"/>
      <c r="D1247" s="19"/>
      <c r="E1247" s="8" t="s">
        <v>15</v>
      </c>
      <c r="F1247" s="9">
        <f t="shared" si="34"/>
        <v>0</v>
      </c>
      <c r="G1247" s="9">
        <f t="shared" si="34"/>
        <v>18.005000000000003</v>
      </c>
      <c r="H1247" s="218"/>
      <c r="I1247" s="218"/>
      <c r="J1247" s="45"/>
    </row>
    <row r="1248" spans="1:10" ht="18" x14ac:dyDescent="0.3">
      <c r="A1248" s="345"/>
      <c r="B1248" s="333"/>
      <c r="C1248" s="153"/>
      <c r="D1248" s="19"/>
      <c r="E1248" s="11" t="s">
        <v>17</v>
      </c>
      <c r="F1248" s="9">
        <f t="shared" si="34"/>
        <v>0</v>
      </c>
      <c r="G1248" s="9">
        <f t="shared" si="34"/>
        <v>0</v>
      </c>
      <c r="H1248" s="218"/>
      <c r="I1248" s="218"/>
      <c r="J1248" s="45"/>
    </row>
    <row r="1249" spans="1:10" ht="18" x14ac:dyDescent="0.3">
      <c r="A1249" s="345"/>
      <c r="B1249" s="333"/>
      <c r="C1249" s="153"/>
      <c r="D1249" s="19"/>
      <c r="E1249" s="8" t="s">
        <v>15</v>
      </c>
      <c r="F1249" s="9">
        <f t="shared" si="34"/>
        <v>0</v>
      </c>
      <c r="G1249" s="9">
        <f t="shared" si="34"/>
        <v>0</v>
      </c>
      <c r="H1249" s="218"/>
      <c r="I1249" s="218"/>
      <c r="J1249" s="45"/>
    </row>
    <row r="1250" spans="1:10" ht="27.6" x14ac:dyDescent="0.3">
      <c r="A1250" s="345"/>
      <c r="B1250" s="333"/>
      <c r="C1250" s="153"/>
      <c r="D1250" s="19"/>
      <c r="E1250" s="11" t="s">
        <v>18</v>
      </c>
      <c r="F1250" s="9">
        <f t="shared" si="34"/>
        <v>0</v>
      </c>
      <c r="G1250" s="9">
        <f t="shared" si="34"/>
        <v>0</v>
      </c>
      <c r="H1250" s="218"/>
      <c r="I1250" s="218"/>
      <c r="J1250" s="45"/>
    </row>
    <row r="1251" spans="1:10" ht="18" x14ac:dyDescent="0.3">
      <c r="A1251" s="345"/>
      <c r="B1251" s="333"/>
      <c r="C1251" s="153"/>
      <c r="D1251" s="19"/>
      <c r="E1251" s="8" t="s">
        <v>15</v>
      </c>
      <c r="F1251" s="9">
        <f t="shared" si="34"/>
        <v>0</v>
      </c>
      <c r="G1251" s="9">
        <f t="shared" si="34"/>
        <v>0</v>
      </c>
      <c r="H1251" s="218"/>
      <c r="I1251" s="218"/>
      <c r="J1251" s="45"/>
    </row>
    <row r="1252" spans="1:10" ht="18" x14ac:dyDescent="0.3">
      <c r="A1252" s="345"/>
      <c r="B1252" s="333"/>
      <c r="C1252" s="153"/>
      <c r="D1252" s="19"/>
      <c r="E1252" s="11" t="s">
        <v>19</v>
      </c>
      <c r="F1252" s="9">
        <f t="shared" si="34"/>
        <v>0</v>
      </c>
      <c r="G1252" s="9">
        <f t="shared" si="34"/>
        <v>0</v>
      </c>
      <c r="H1252" s="218"/>
      <c r="I1252" s="218"/>
      <c r="J1252" s="45"/>
    </row>
    <row r="1253" spans="1:10" ht="18" x14ac:dyDescent="0.3">
      <c r="A1253" s="345"/>
      <c r="B1253" s="333"/>
      <c r="C1253" s="153"/>
      <c r="D1253" s="19"/>
      <c r="E1253" s="8" t="s">
        <v>15</v>
      </c>
      <c r="F1253" s="9">
        <f t="shared" si="34"/>
        <v>0</v>
      </c>
      <c r="G1253" s="9">
        <f t="shared" si="34"/>
        <v>0</v>
      </c>
      <c r="H1253" s="218"/>
      <c r="I1253" s="218"/>
      <c r="J1253" s="45"/>
    </row>
    <row r="1254" spans="1:10" ht="27.6" x14ac:dyDescent="0.3">
      <c r="A1254" s="345"/>
      <c r="B1254" s="333"/>
      <c r="C1254" s="153"/>
      <c r="D1254" s="19"/>
      <c r="E1254" s="11" t="s">
        <v>21</v>
      </c>
      <c r="F1254" s="9">
        <f t="shared" si="34"/>
        <v>0</v>
      </c>
      <c r="G1254" s="9">
        <f t="shared" si="34"/>
        <v>141.56</v>
      </c>
      <c r="H1254" s="218"/>
      <c r="I1254" s="218"/>
      <c r="J1254" s="45"/>
    </row>
    <row r="1255" spans="1:10" ht="18" x14ac:dyDescent="0.3">
      <c r="A1255" s="345"/>
      <c r="B1255" s="333"/>
      <c r="C1255" s="154"/>
      <c r="D1255" s="22"/>
      <c r="E1255" s="23" t="s">
        <v>15</v>
      </c>
      <c r="F1255" s="73">
        <f t="shared" si="34"/>
        <v>0</v>
      </c>
      <c r="G1255" s="73">
        <f t="shared" si="34"/>
        <v>0</v>
      </c>
      <c r="H1255" s="219"/>
      <c r="I1255" s="219"/>
      <c r="J1255" s="51"/>
    </row>
    <row r="1256" spans="1:10" ht="15.75" customHeight="1" x14ac:dyDescent="0.3">
      <c r="A1256" s="340" t="s">
        <v>188</v>
      </c>
      <c r="B1256" s="341" t="s">
        <v>189</v>
      </c>
      <c r="C1256" s="342" t="s">
        <v>190</v>
      </c>
      <c r="D1256" s="26" t="s">
        <v>191</v>
      </c>
      <c r="E1256" s="27" t="s">
        <v>14</v>
      </c>
      <c r="F1256" s="155"/>
      <c r="G1256" s="155"/>
      <c r="H1256" s="155"/>
      <c r="I1256" s="155"/>
      <c r="J1256" s="156"/>
    </row>
    <row r="1257" spans="1:10" x14ac:dyDescent="0.3">
      <c r="A1257" s="340"/>
      <c r="B1257" s="341"/>
      <c r="C1257" s="342"/>
      <c r="D1257" s="30"/>
      <c r="E1257" s="8" t="s">
        <v>15</v>
      </c>
      <c r="F1257" s="157"/>
      <c r="G1257" s="157"/>
      <c r="H1257" s="157"/>
      <c r="I1257" s="157"/>
      <c r="J1257" s="158"/>
    </row>
    <row r="1258" spans="1:10" x14ac:dyDescent="0.3">
      <c r="A1258" s="340"/>
      <c r="B1258" s="341"/>
      <c r="C1258" s="342"/>
      <c r="D1258" s="30" t="s">
        <v>192</v>
      </c>
      <c r="E1258" s="11" t="s">
        <v>16</v>
      </c>
      <c r="F1258" s="157"/>
      <c r="G1258" s="157">
        <v>3</v>
      </c>
      <c r="H1258" s="157"/>
      <c r="I1258" s="157"/>
      <c r="J1258" s="158"/>
    </row>
    <row r="1259" spans="1:10" x14ac:dyDescent="0.3">
      <c r="A1259" s="340"/>
      <c r="B1259" s="341"/>
      <c r="C1259" s="342"/>
      <c r="D1259" s="30"/>
      <c r="E1259" s="8" t="s">
        <v>15</v>
      </c>
      <c r="F1259" s="157"/>
      <c r="G1259" s="157">
        <v>0.5</v>
      </c>
      <c r="H1259" s="157"/>
      <c r="I1259" s="157"/>
      <c r="J1259" s="158"/>
    </row>
    <row r="1260" spans="1:10" x14ac:dyDescent="0.3">
      <c r="A1260" s="340"/>
      <c r="B1260" s="341"/>
      <c r="C1260" s="342"/>
      <c r="D1260" s="30"/>
      <c r="E1260" s="11" t="s">
        <v>17</v>
      </c>
      <c r="F1260" s="157"/>
      <c r="G1260" s="157"/>
      <c r="H1260" s="157"/>
      <c r="I1260" s="157"/>
      <c r="J1260" s="158"/>
    </row>
    <row r="1261" spans="1:10" x14ac:dyDescent="0.3">
      <c r="A1261" s="340"/>
      <c r="B1261" s="341"/>
      <c r="C1261" s="342"/>
      <c r="D1261" s="30"/>
      <c r="E1261" s="8" t="s">
        <v>15</v>
      </c>
      <c r="F1261" s="157"/>
      <c r="G1261" s="157"/>
      <c r="H1261" s="157"/>
      <c r="I1261" s="157"/>
      <c r="J1261" s="158"/>
    </row>
    <row r="1262" spans="1:10" ht="27.6" x14ac:dyDescent="0.3">
      <c r="A1262" s="340"/>
      <c r="B1262" s="341"/>
      <c r="C1262" s="342"/>
      <c r="D1262" s="30"/>
      <c r="E1262" s="11" t="s">
        <v>18</v>
      </c>
      <c r="F1262" s="157"/>
      <c r="G1262" s="157"/>
      <c r="H1262" s="157"/>
      <c r="I1262" s="157"/>
      <c r="J1262" s="158"/>
    </row>
    <row r="1263" spans="1:10" x14ac:dyDescent="0.3">
      <c r="A1263" s="340"/>
      <c r="B1263" s="341"/>
      <c r="C1263" s="342"/>
      <c r="D1263" s="30"/>
      <c r="E1263" s="8" t="s">
        <v>15</v>
      </c>
      <c r="F1263" s="157"/>
      <c r="G1263" s="157"/>
      <c r="H1263" s="157"/>
      <c r="I1263" s="157"/>
      <c r="J1263" s="158"/>
    </row>
    <row r="1264" spans="1:10" x14ac:dyDescent="0.3">
      <c r="A1264" s="340"/>
      <c r="B1264" s="341"/>
      <c r="C1264" s="342"/>
      <c r="D1264" s="30"/>
      <c r="E1264" s="11" t="s">
        <v>19</v>
      </c>
      <c r="F1264" s="157"/>
      <c r="G1264" s="157"/>
      <c r="H1264" s="157"/>
      <c r="I1264" s="157"/>
      <c r="J1264" s="158"/>
    </row>
    <row r="1265" spans="1:10" x14ac:dyDescent="0.3">
      <c r="A1265" s="340"/>
      <c r="B1265" s="341"/>
      <c r="C1265" s="342"/>
      <c r="D1265" s="30"/>
      <c r="E1265" s="8" t="s">
        <v>15</v>
      </c>
      <c r="F1265" s="157"/>
      <c r="G1265" s="157"/>
      <c r="H1265" s="157"/>
      <c r="I1265" s="157"/>
      <c r="J1265" s="158"/>
    </row>
    <row r="1266" spans="1:10" x14ac:dyDescent="0.3">
      <c r="A1266" s="340"/>
      <c r="B1266" s="341"/>
      <c r="C1266" s="342"/>
      <c r="D1266" s="30"/>
      <c r="E1266" s="11" t="s">
        <v>20</v>
      </c>
      <c r="F1266" s="159"/>
      <c r="G1266" s="160">
        <f>G1256+G1258</f>
        <v>3</v>
      </c>
      <c r="H1266" s="160"/>
      <c r="I1266" s="160"/>
      <c r="J1266" s="161"/>
    </row>
    <row r="1267" spans="1:10" x14ac:dyDescent="0.3">
      <c r="A1267" s="340"/>
      <c r="B1267" s="341"/>
      <c r="C1267" s="342"/>
      <c r="D1267" s="30"/>
      <c r="E1267" s="8" t="s">
        <v>15</v>
      </c>
      <c r="F1267" s="29"/>
      <c r="G1267" s="29"/>
      <c r="H1267" s="29"/>
      <c r="I1267" s="29"/>
      <c r="J1267" s="44"/>
    </row>
    <row r="1268" spans="1:10" ht="15.75" customHeight="1" x14ac:dyDescent="0.3">
      <c r="A1268" s="340"/>
      <c r="B1268" s="341"/>
      <c r="C1268" s="338" t="s">
        <v>193</v>
      </c>
      <c r="D1268" s="30" t="s">
        <v>191</v>
      </c>
      <c r="E1268" s="11" t="s">
        <v>14</v>
      </c>
      <c r="F1268" s="157">
        <v>2.4</v>
      </c>
      <c r="G1268" s="157">
        <v>12</v>
      </c>
      <c r="H1268" s="157"/>
      <c r="I1268" s="157"/>
      <c r="J1268" s="158"/>
    </row>
    <row r="1269" spans="1:10" x14ac:dyDescent="0.3">
      <c r="A1269" s="340"/>
      <c r="B1269" s="341"/>
      <c r="C1269" s="338"/>
      <c r="D1269" s="30"/>
      <c r="E1269" s="8" t="s">
        <v>15</v>
      </c>
      <c r="F1269" s="157">
        <v>2.4</v>
      </c>
      <c r="G1269" s="157">
        <v>0</v>
      </c>
      <c r="H1269" s="157"/>
      <c r="I1269" s="157"/>
      <c r="J1269" s="158"/>
    </row>
    <row r="1270" spans="1:10" x14ac:dyDescent="0.3">
      <c r="A1270" s="340"/>
      <c r="B1270" s="341"/>
      <c r="C1270" s="338"/>
      <c r="D1270" s="30" t="s">
        <v>192</v>
      </c>
      <c r="E1270" s="11" t="s">
        <v>16</v>
      </c>
      <c r="F1270" s="157">
        <v>0.3</v>
      </c>
      <c r="G1270" s="157">
        <v>1.5</v>
      </c>
      <c r="H1270" s="157"/>
      <c r="I1270" s="157"/>
      <c r="J1270" s="158"/>
    </row>
    <row r="1271" spans="1:10" x14ac:dyDescent="0.3">
      <c r="A1271" s="340"/>
      <c r="B1271" s="341"/>
      <c r="C1271" s="338"/>
      <c r="D1271" s="30"/>
      <c r="E1271" s="8" t="s">
        <v>15</v>
      </c>
      <c r="F1271" s="157">
        <v>0.3</v>
      </c>
      <c r="G1271" s="157"/>
      <c r="H1271" s="157"/>
      <c r="I1271" s="157"/>
      <c r="J1271" s="158"/>
    </row>
    <row r="1272" spans="1:10" x14ac:dyDescent="0.3">
      <c r="A1272" s="340"/>
      <c r="B1272" s="341"/>
      <c r="C1272" s="338"/>
      <c r="D1272" s="30"/>
      <c r="E1272" s="11" t="s">
        <v>17</v>
      </c>
      <c r="F1272" s="157"/>
      <c r="G1272" s="157"/>
      <c r="H1272" s="157"/>
      <c r="I1272" s="157"/>
      <c r="J1272" s="158"/>
    </row>
    <row r="1273" spans="1:10" x14ac:dyDescent="0.3">
      <c r="A1273" s="340"/>
      <c r="B1273" s="341"/>
      <c r="C1273" s="338"/>
      <c r="D1273" s="30"/>
      <c r="E1273" s="8" t="s">
        <v>15</v>
      </c>
      <c r="F1273" s="157"/>
      <c r="G1273" s="157"/>
      <c r="H1273" s="157"/>
      <c r="I1273" s="157"/>
      <c r="J1273" s="158"/>
    </row>
    <row r="1274" spans="1:10" ht="27.6" x14ac:dyDescent="0.3">
      <c r="A1274" s="340"/>
      <c r="B1274" s="341"/>
      <c r="C1274" s="338"/>
      <c r="D1274" s="30"/>
      <c r="E1274" s="11" t="s">
        <v>18</v>
      </c>
      <c r="F1274" s="157"/>
      <c r="G1274" s="157"/>
      <c r="H1274" s="157"/>
      <c r="I1274" s="157"/>
      <c r="J1274" s="158"/>
    </row>
    <row r="1275" spans="1:10" x14ac:dyDescent="0.3">
      <c r="A1275" s="340"/>
      <c r="B1275" s="341"/>
      <c r="C1275" s="338"/>
      <c r="D1275" s="30"/>
      <c r="E1275" s="8" t="s">
        <v>15</v>
      </c>
      <c r="F1275" s="157"/>
      <c r="G1275" s="157"/>
      <c r="H1275" s="157"/>
      <c r="I1275" s="157"/>
      <c r="J1275" s="158"/>
    </row>
    <row r="1276" spans="1:10" x14ac:dyDescent="0.3">
      <c r="A1276" s="340"/>
      <c r="B1276" s="341"/>
      <c r="C1276" s="338"/>
      <c r="D1276" s="30"/>
      <c r="E1276" s="11" t="s">
        <v>19</v>
      </c>
      <c r="F1276" s="157"/>
      <c r="G1276" s="157"/>
      <c r="H1276" s="157"/>
      <c r="I1276" s="157"/>
      <c r="J1276" s="158"/>
    </row>
    <row r="1277" spans="1:10" x14ac:dyDescent="0.3">
      <c r="A1277" s="340"/>
      <c r="B1277" s="341"/>
      <c r="C1277" s="338"/>
      <c r="D1277" s="30"/>
      <c r="E1277" s="8" t="s">
        <v>15</v>
      </c>
      <c r="F1277" s="157"/>
      <c r="G1277" s="157"/>
      <c r="H1277" s="157"/>
      <c r="I1277" s="157"/>
      <c r="J1277" s="158"/>
    </row>
    <row r="1278" spans="1:10" x14ac:dyDescent="0.3">
      <c r="A1278" s="340"/>
      <c r="B1278" s="341"/>
      <c r="C1278" s="338"/>
      <c r="D1278" s="30"/>
      <c r="E1278" s="11" t="s">
        <v>20</v>
      </c>
      <c r="F1278" s="160">
        <f>F1268+F1270</f>
        <v>2.6999999999999997</v>
      </c>
      <c r="G1278" s="160">
        <f>G1268+G1270</f>
        <v>13.5</v>
      </c>
      <c r="H1278" s="160"/>
      <c r="I1278" s="160"/>
      <c r="J1278" s="161"/>
    </row>
    <row r="1279" spans="1:10" x14ac:dyDescent="0.3">
      <c r="A1279" s="340"/>
      <c r="B1279" s="341"/>
      <c r="C1279" s="338"/>
      <c r="D1279" s="30"/>
      <c r="E1279" s="8" t="s">
        <v>15</v>
      </c>
      <c r="F1279" s="29"/>
      <c r="G1279" s="29"/>
      <c r="H1279" s="29"/>
      <c r="I1279" s="29"/>
      <c r="J1279" s="44"/>
    </row>
    <row r="1280" spans="1:10" ht="15.75" customHeight="1" x14ac:dyDescent="0.3">
      <c r="A1280" s="340"/>
      <c r="B1280" s="341"/>
      <c r="C1280" s="338" t="s">
        <v>194</v>
      </c>
      <c r="D1280" s="30" t="s">
        <v>191</v>
      </c>
      <c r="E1280" s="11" t="s">
        <v>14</v>
      </c>
      <c r="F1280" s="157"/>
      <c r="G1280" s="157"/>
      <c r="H1280" s="157"/>
      <c r="I1280" s="157"/>
      <c r="J1280" s="158"/>
    </row>
    <row r="1281" spans="1:10" x14ac:dyDescent="0.3">
      <c r="A1281" s="340"/>
      <c r="B1281" s="341"/>
      <c r="C1281" s="338"/>
      <c r="D1281" s="30"/>
      <c r="E1281" s="8" t="s">
        <v>15</v>
      </c>
      <c r="F1281" s="157"/>
      <c r="G1281" s="157"/>
      <c r="H1281" s="157"/>
      <c r="I1281" s="157"/>
      <c r="J1281" s="158"/>
    </row>
    <row r="1282" spans="1:10" x14ac:dyDescent="0.3">
      <c r="A1282" s="340"/>
      <c r="B1282" s="341"/>
      <c r="C1282" s="338"/>
      <c r="D1282" s="30" t="s">
        <v>192</v>
      </c>
      <c r="E1282" s="11" t="s">
        <v>16</v>
      </c>
      <c r="F1282" s="157"/>
      <c r="G1282" s="157">
        <v>0.73</v>
      </c>
      <c r="H1282" s="157"/>
      <c r="I1282" s="157"/>
      <c r="J1282" s="158"/>
    </row>
    <row r="1283" spans="1:10" x14ac:dyDescent="0.3">
      <c r="A1283" s="340"/>
      <c r="B1283" s="341"/>
      <c r="C1283" s="338"/>
      <c r="D1283" s="30"/>
      <c r="E1283" s="8" t="s">
        <v>15</v>
      </c>
      <c r="F1283" s="157"/>
      <c r="G1283" s="157">
        <v>0.11</v>
      </c>
      <c r="H1283" s="157"/>
      <c r="I1283" s="157"/>
      <c r="J1283" s="158"/>
    </row>
    <row r="1284" spans="1:10" x14ac:dyDescent="0.3">
      <c r="A1284" s="340"/>
      <c r="B1284" s="341"/>
      <c r="C1284" s="338"/>
      <c r="D1284" s="30"/>
      <c r="E1284" s="11" t="s">
        <v>17</v>
      </c>
      <c r="F1284" s="157"/>
      <c r="G1284" s="157"/>
      <c r="H1284" s="157"/>
      <c r="I1284" s="157"/>
      <c r="J1284" s="158"/>
    </row>
    <row r="1285" spans="1:10" x14ac:dyDescent="0.3">
      <c r="A1285" s="340"/>
      <c r="B1285" s="341"/>
      <c r="C1285" s="338"/>
      <c r="D1285" s="30"/>
      <c r="E1285" s="8" t="s">
        <v>15</v>
      </c>
      <c r="F1285" s="157"/>
      <c r="G1285" s="157"/>
      <c r="H1285" s="157"/>
      <c r="I1285" s="157"/>
      <c r="J1285" s="158"/>
    </row>
    <row r="1286" spans="1:10" ht="27.6" x14ac:dyDescent="0.3">
      <c r="A1286" s="340"/>
      <c r="B1286" s="341"/>
      <c r="C1286" s="338"/>
      <c r="D1286" s="30"/>
      <c r="E1286" s="11" t="s">
        <v>18</v>
      </c>
      <c r="F1286" s="157"/>
      <c r="G1286" s="157"/>
      <c r="H1286" s="157"/>
      <c r="I1286" s="157"/>
      <c r="J1286" s="158"/>
    </row>
    <row r="1287" spans="1:10" x14ac:dyDescent="0.3">
      <c r="A1287" s="340"/>
      <c r="B1287" s="341"/>
      <c r="C1287" s="338"/>
      <c r="D1287" s="30"/>
      <c r="E1287" s="8" t="s">
        <v>15</v>
      </c>
      <c r="F1287" s="157"/>
      <c r="G1287" s="157"/>
      <c r="H1287" s="157"/>
      <c r="I1287" s="157"/>
      <c r="J1287" s="158"/>
    </row>
    <row r="1288" spans="1:10" x14ac:dyDescent="0.3">
      <c r="A1288" s="340"/>
      <c r="B1288" s="341"/>
      <c r="C1288" s="338"/>
      <c r="D1288" s="30"/>
      <c r="E1288" s="11" t="s">
        <v>19</v>
      </c>
      <c r="F1288" s="157"/>
      <c r="G1288" s="157"/>
      <c r="H1288" s="157"/>
      <c r="I1288" s="157"/>
      <c r="J1288" s="158"/>
    </row>
    <row r="1289" spans="1:10" x14ac:dyDescent="0.3">
      <c r="A1289" s="340"/>
      <c r="B1289" s="341"/>
      <c r="C1289" s="338"/>
      <c r="D1289" s="30"/>
      <c r="E1289" s="8" t="s">
        <v>15</v>
      </c>
      <c r="F1289" s="157"/>
      <c r="G1289" s="157"/>
      <c r="H1289" s="157"/>
      <c r="I1289" s="157"/>
      <c r="J1289" s="158"/>
    </row>
    <row r="1290" spans="1:10" x14ac:dyDescent="0.3">
      <c r="A1290" s="340"/>
      <c r="B1290" s="341"/>
      <c r="C1290" s="338"/>
      <c r="D1290" s="30"/>
      <c r="E1290" s="11" t="s">
        <v>20</v>
      </c>
      <c r="F1290" s="159"/>
      <c r="G1290" s="162">
        <f>G1280+G1282</f>
        <v>0.73</v>
      </c>
      <c r="H1290" s="162"/>
      <c r="I1290" s="162"/>
      <c r="J1290" s="161"/>
    </row>
    <row r="1291" spans="1:10" x14ac:dyDescent="0.3">
      <c r="A1291" s="340"/>
      <c r="B1291" s="341"/>
      <c r="C1291" s="338"/>
      <c r="D1291" s="30"/>
      <c r="E1291" s="8" t="s">
        <v>15</v>
      </c>
      <c r="F1291" s="29"/>
      <c r="G1291" s="29"/>
      <c r="H1291" s="29"/>
      <c r="I1291" s="29"/>
      <c r="J1291" s="44"/>
    </row>
    <row r="1292" spans="1:10" x14ac:dyDescent="0.3">
      <c r="A1292" s="340"/>
      <c r="B1292" s="341"/>
      <c r="C1292" s="19"/>
      <c r="D1292" s="19"/>
      <c r="E1292" s="11" t="s">
        <v>14</v>
      </c>
      <c r="F1292" s="29">
        <f t="shared" ref="F1292:G1303" si="35">SUM(F1256,F1268,F1280)</f>
        <v>2.4</v>
      </c>
      <c r="G1292" s="29">
        <f t="shared" si="35"/>
        <v>12</v>
      </c>
      <c r="H1292" s="29"/>
      <c r="I1292" s="29"/>
      <c r="J1292" s="44"/>
    </row>
    <row r="1293" spans="1:10" x14ac:dyDescent="0.3">
      <c r="A1293" s="340"/>
      <c r="B1293" s="341"/>
      <c r="C1293" s="19"/>
      <c r="D1293" s="19"/>
      <c r="E1293" s="8" t="s">
        <v>15</v>
      </c>
      <c r="F1293" s="29">
        <f t="shared" si="35"/>
        <v>2.4</v>
      </c>
      <c r="G1293" s="29">
        <f t="shared" si="35"/>
        <v>0</v>
      </c>
      <c r="H1293" s="29"/>
      <c r="I1293" s="29"/>
      <c r="J1293" s="44"/>
    </row>
    <row r="1294" spans="1:10" x14ac:dyDescent="0.3">
      <c r="A1294" s="340"/>
      <c r="B1294" s="341"/>
      <c r="C1294" s="19"/>
      <c r="D1294" s="19"/>
      <c r="E1294" s="11" t="s">
        <v>16</v>
      </c>
      <c r="F1294" s="29">
        <f t="shared" si="35"/>
        <v>0.3</v>
      </c>
      <c r="G1294" s="29">
        <f t="shared" si="35"/>
        <v>5.23</v>
      </c>
      <c r="H1294" s="29"/>
      <c r="I1294" s="29"/>
      <c r="J1294" s="44"/>
    </row>
    <row r="1295" spans="1:10" x14ac:dyDescent="0.3">
      <c r="A1295" s="340"/>
      <c r="B1295" s="341"/>
      <c r="C1295" s="19"/>
      <c r="D1295" s="19"/>
      <c r="E1295" s="8" t="s">
        <v>15</v>
      </c>
      <c r="F1295" s="29">
        <f t="shared" si="35"/>
        <v>0.3</v>
      </c>
      <c r="G1295" s="29">
        <f t="shared" si="35"/>
        <v>0.61</v>
      </c>
      <c r="H1295" s="29"/>
      <c r="I1295" s="29"/>
      <c r="J1295" s="44"/>
    </row>
    <row r="1296" spans="1:10" x14ac:dyDescent="0.3">
      <c r="A1296" s="340"/>
      <c r="B1296" s="341"/>
      <c r="C1296" s="19"/>
      <c r="D1296" s="19"/>
      <c r="E1296" s="11" t="s">
        <v>17</v>
      </c>
      <c r="F1296" s="29">
        <f t="shared" si="35"/>
        <v>0</v>
      </c>
      <c r="G1296" s="29">
        <f t="shared" si="35"/>
        <v>0</v>
      </c>
      <c r="H1296" s="29"/>
      <c r="I1296" s="29"/>
      <c r="J1296" s="44"/>
    </row>
    <row r="1297" spans="1:10" x14ac:dyDescent="0.3">
      <c r="A1297" s="340"/>
      <c r="B1297" s="341"/>
      <c r="C1297" s="19"/>
      <c r="D1297" s="19"/>
      <c r="E1297" s="8" t="s">
        <v>15</v>
      </c>
      <c r="F1297" s="29">
        <f t="shared" si="35"/>
        <v>0</v>
      </c>
      <c r="G1297" s="29">
        <f t="shared" si="35"/>
        <v>0</v>
      </c>
      <c r="H1297" s="29"/>
      <c r="I1297" s="29"/>
      <c r="J1297" s="44"/>
    </row>
    <row r="1298" spans="1:10" ht="27.6" x14ac:dyDescent="0.3">
      <c r="A1298" s="340"/>
      <c r="B1298" s="341"/>
      <c r="C1298" s="19"/>
      <c r="D1298" s="19"/>
      <c r="E1298" s="11" t="s">
        <v>18</v>
      </c>
      <c r="F1298" s="29">
        <f t="shared" si="35"/>
        <v>0</v>
      </c>
      <c r="G1298" s="29">
        <f t="shared" si="35"/>
        <v>0</v>
      </c>
      <c r="H1298" s="29"/>
      <c r="I1298" s="29"/>
      <c r="J1298" s="44"/>
    </row>
    <row r="1299" spans="1:10" x14ac:dyDescent="0.3">
      <c r="A1299" s="340"/>
      <c r="B1299" s="341"/>
      <c r="C1299" s="19"/>
      <c r="D1299" s="19"/>
      <c r="E1299" s="8" t="s">
        <v>15</v>
      </c>
      <c r="F1299" s="29">
        <f t="shared" si="35"/>
        <v>0</v>
      </c>
      <c r="G1299" s="29">
        <f t="shared" si="35"/>
        <v>0</v>
      </c>
      <c r="H1299" s="29"/>
      <c r="I1299" s="29"/>
      <c r="J1299" s="44"/>
    </row>
    <row r="1300" spans="1:10" x14ac:dyDescent="0.3">
      <c r="A1300" s="340"/>
      <c r="B1300" s="341"/>
      <c r="C1300" s="19"/>
      <c r="D1300" s="19"/>
      <c r="E1300" s="11" t="s">
        <v>19</v>
      </c>
      <c r="F1300" s="29">
        <f t="shared" si="35"/>
        <v>0</v>
      </c>
      <c r="G1300" s="29">
        <f t="shared" si="35"/>
        <v>0</v>
      </c>
      <c r="H1300" s="29"/>
      <c r="I1300" s="29"/>
      <c r="J1300" s="44"/>
    </row>
    <row r="1301" spans="1:10" x14ac:dyDescent="0.3">
      <c r="A1301" s="340"/>
      <c r="B1301" s="341"/>
      <c r="C1301" s="19"/>
      <c r="D1301" s="19"/>
      <c r="E1301" s="8" t="s">
        <v>15</v>
      </c>
      <c r="F1301" s="29">
        <f t="shared" si="35"/>
        <v>0</v>
      </c>
      <c r="G1301" s="29">
        <f t="shared" si="35"/>
        <v>0</v>
      </c>
      <c r="H1301" s="29"/>
      <c r="I1301" s="29"/>
      <c r="J1301" s="44"/>
    </row>
    <row r="1302" spans="1:10" ht="27.6" x14ac:dyDescent="0.3">
      <c r="A1302" s="340"/>
      <c r="B1302" s="341"/>
      <c r="C1302" s="19"/>
      <c r="D1302" s="19"/>
      <c r="E1302" s="11" t="s">
        <v>21</v>
      </c>
      <c r="F1302" s="29">
        <f t="shared" si="35"/>
        <v>2.6999999999999997</v>
      </c>
      <c r="G1302" s="29">
        <f t="shared" si="35"/>
        <v>17.23</v>
      </c>
      <c r="H1302" s="29"/>
      <c r="I1302" s="29"/>
      <c r="J1302" s="44"/>
    </row>
    <row r="1303" spans="1:10" x14ac:dyDescent="0.3">
      <c r="A1303" s="340"/>
      <c r="B1303" s="341"/>
      <c r="C1303" s="19"/>
      <c r="D1303" s="19"/>
      <c r="E1303" s="8" t="s">
        <v>15</v>
      </c>
      <c r="F1303" s="29">
        <f t="shared" si="35"/>
        <v>0</v>
      </c>
      <c r="G1303" s="29">
        <f t="shared" si="35"/>
        <v>0</v>
      </c>
      <c r="H1303" s="29"/>
      <c r="I1303" s="29"/>
      <c r="J1303" s="44"/>
    </row>
    <row r="1304" spans="1:10" x14ac:dyDescent="0.3">
      <c r="A1304" s="129"/>
      <c r="B1304" s="130"/>
      <c r="C1304" s="19"/>
      <c r="D1304" s="19"/>
      <c r="E1304" s="11" t="s">
        <v>14</v>
      </c>
      <c r="F1304" s="29">
        <f t="shared" ref="F1304:G1315" si="36">SUM(F1148,F1244,F1292)</f>
        <v>105.5</v>
      </c>
      <c r="G1304" s="29">
        <f t="shared" si="36"/>
        <v>3012.1000000000004</v>
      </c>
      <c r="H1304" s="29"/>
      <c r="I1304" s="29"/>
      <c r="J1304" s="44"/>
    </row>
    <row r="1305" spans="1:10" x14ac:dyDescent="0.3">
      <c r="A1305" s="52"/>
      <c r="B1305" s="127"/>
      <c r="C1305" s="19"/>
      <c r="D1305" s="19"/>
      <c r="E1305" s="8" t="s">
        <v>15</v>
      </c>
      <c r="F1305" s="29">
        <f t="shared" si="36"/>
        <v>105.5</v>
      </c>
      <c r="G1305" s="29">
        <f t="shared" si="36"/>
        <v>80.8</v>
      </c>
      <c r="H1305" s="29"/>
      <c r="I1305" s="29"/>
      <c r="J1305" s="44"/>
    </row>
    <row r="1306" spans="1:10" x14ac:dyDescent="0.3">
      <c r="A1306" s="52"/>
      <c r="B1306" s="127"/>
      <c r="C1306" s="19"/>
      <c r="D1306" s="19"/>
      <c r="E1306" s="11" t="s">
        <v>16</v>
      </c>
      <c r="F1306" s="29">
        <f t="shared" si="36"/>
        <v>5.54</v>
      </c>
      <c r="G1306" s="29">
        <f t="shared" si="36"/>
        <v>487.25</v>
      </c>
      <c r="H1306" s="29"/>
      <c r="I1306" s="29"/>
      <c r="J1306" s="44"/>
    </row>
    <row r="1307" spans="1:10" x14ac:dyDescent="0.3">
      <c r="A1307" s="52"/>
      <c r="B1307" s="127"/>
      <c r="C1307" s="19"/>
      <c r="D1307" s="19"/>
      <c r="E1307" s="8" t="s">
        <v>15</v>
      </c>
      <c r="F1307" s="29">
        <f t="shared" si="36"/>
        <v>5.54</v>
      </c>
      <c r="G1307" s="29">
        <f t="shared" si="36"/>
        <v>32.675000000000004</v>
      </c>
      <c r="H1307" s="29"/>
      <c r="I1307" s="29"/>
      <c r="J1307" s="44"/>
    </row>
    <row r="1308" spans="1:10" x14ac:dyDescent="0.3">
      <c r="A1308" s="52"/>
      <c r="B1308" s="127"/>
      <c r="C1308" s="19"/>
      <c r="D1308" s="19"/>
      <c r="E1308" s="11" t="s">
        <v>17</v>
      </c>
      <c r="F1308" s="29">
        <f t="shared" si="36"/>
        <v>0</v>
      </c>
      <c r="G1308" s="29">
        <f t="shared" si="36"/>
        <v>0</v>
      </c>
      <c r="H1308" s="29"/>
      <c r="I1308" s="29"/>
      <c r="J1308" s="44"/>
    </row>
    <row r="1309" spans="1:10" x14ac:dyDescent="0.3">
      <c r="A1309" s="52"/>
      <c r="B1309" s="127"/>
      <c r="C1309" s="19"/>
      <c r="D1309" s="19"/>
      <c r="E1309" s="8" t="s">
        <v>15</v>
      </c>
      <c r="F1309" s="29">
        <f t="shared" si="36"/>
        <v>0</v>
      </c>
      <c r="G1309" s="29">
        <f t="shared" si="36"/>
        <v>0</v>
      </c>
      <c r="H1309" s="29"/>
      <c r="I1309" s="29"/>
      <c r="J1309" s="44"/>
    </row>
    <row r="1310" spans="1:10" ht="27.6" x14ac:dyDescent="0.3">
      <c r="A1310" s="52"/>
      <c r="B1310" s="127"/>
      <c r="C1310" s="19"/>
      <c r="D1310" s="19"/>
      <c r="E1310" s="11" t="s">
        <v>18</v>
      </c>
      <c r="F1310" s="29">
        <f t="shared" si="36"/>
        <v>0</v>
      </c>
      <c r="G1310" s="29">
        <f t="shared" si="36"/>
        <v>0</v>
      </c>
      <c r="H1310" s="29"/>
      <c r="I1310" s="29"/>
      <c r="J1310" s="44"/>
    </row>
    <row r="1311" spans="1:10" x14ac:dyDescent="0.3">
      <c r="A1311" s="52"/>
      <c r="B1311" s="127"/>
      <c r="C1311" s="19"/>
      <c r="D1311" s="19"/>
      <c r="E1311" s="8" t="s">
        <v>15</v>
      </c>
      <c r="F1311" s="29">
        <f t="shared" si="36"/>
        <v>0</v>
      </c>
      <c r="G1311" s="29">
        <f t="shared" si="36"/>
        <v>0</v>
      </c>
      <c r="H1311" s="29"/>
      <c r="I1311" s="29"/>
      <c r="J1311" s="44"/>
    </row>
    <row r="1312" spans="1:10" x14ac:dyDescent="0.3">
      <c r="A1312" s="52"/>
      <c r="B1312" s="127"/>
      <c r="C1312" s="19"/>
      <c r="D1312" s="19"/>
      <c r="E1312" s="11" t="s">
        <v>19</v>
      </c>
      <c r="F1312" s="29">
        <f t="shared" si="36"/>
        <v>0</v>
      </c>
      <c r="G1312" s="29">
        <f t="shared" si="36"/>
        <v>0</v>
      </c>
      <c r="H1312" s="29"/>
      <c r="I1312" s="29"/>
      <c r="J1312" s="44"/>
    </row>
    <row r="1313" spans="1:10" x14ac:dyDescent="0.3">
      <c r="A1313" s="52"/>
      <c r="B1313" s="127"/>
      <c r="C1313" s="19"/>
      <c r="D1313" s="19"/>
      <c r="E1313" s="8" t="s">
        <v>15</v>
      </c>
      <c r="F1313" s="29">
        <f t="shared" si="36"/>
        <v>0</v>
      </c>
      <c r="G1313" s="29">
        <f t="shared" si="36"/>
        <v>0</v>
      </c>
      <c r="H1313" s="29"/>
      <c r="I1313" s="29"/>
      <c r="J1313" s="44"/>
    </row>
    <row r="1314" spans="1:10" ht="27.6" x14ac:dyDescent="0.3">
      <c r="A1314" s="52"/>
      <c r="B1314" s="127"/>
      <c r="C1314" s="19"/>
      <c r="D1314" s="19"/>
      <c r="E1314" s="11" t="s">
        <v>48</v>
      </c>
      <c r="F1314" s="29">
        <f t="shared" si="36"/>
        <v>111.04</v>
      </c>
      <c r="G1314" s="29">
        <f t="shared" si="36"/>
        <v>3499.35</v>
      </c>
      <c r="H1314" s="29"/>
      <c r="I1314" s="29"/>
      <c r="J1314" s="44"/>
    </row>
    <row r="1315" spans="1:10" x14ac:dyDescent="0.3">
      <c r="A1315" s="52"/>
      <c r="B1315" s="127"/>
      <c r="C1315" s="19"/>
      <c r="D1315" s="19"/>
      <c r="E1315" s="8" t="s">
        <v>15</v>
      </c>
      <c r="F1315" s="29">
        <f t="shared" si="36"/>
        <v>0</v>
      </c>
      <c r="G1315" s="29">
        <f t="shared" si="36"/>
        <v>0</v>
      </c>
      <c r="H1315" s="29"/>
      <c r="I1315" s="29"/>
      <c r="J1315" s="44"/>
    </row>
    <row r="1316" spans="1:10" ht="16.5" customHeight="1" x14ac:dyDescent="0.3">
      <c r="A1316" s="329" t="s">
        <v>195</v>
      </c>
      <c r="B1316" s="329"/>
      <c r="C1316" s="329"/>
      <c r="D1316" s="329"/>
      <c r="E1316" s="329"/>
      <c r="F1316" s="329"/>
      <c r="G1316" s="329"/>
      <c r="H1316" s="329"/>
      <c r="I1316" s="329"/>
      <c r="J1316" s="329"/>
    </row>
    <row r="1317" spans="1:10" ht="16.5" customHeight="1" x14ac:dyDescent="0.3">
      <c r="A1317" s="333" t="s">
        <v>196</v>
      </c>
      <c r="B1317" s="333" t="s">
        <v>197</v>
      </c>
      <c r="C1317" s="343" t="s">
        <v>198</v>
      </c>
      <c r="D1317" s="344" t="s">
        <v>199</v>
      </c>
      <c r="E1317" s="163" t="s">
        <v>14</v>
      </c>
      <c r="F1317" s="164">
        <v>1453.1</v>
      </c>
      <c r="G1317" s="165">
        <v>2156</v>
      </c>
      <c r="H1317" s="256"/>
      <c r="I1317" s="256"/>
      <c r="J1317" s="166"/>
    </row>
    <row r="1318" spans="1:10" x14ac:dyDescent="0.3">
      <c r="A1318" s="333"/>
      <c r="B1318" s="333"/>
      <c r="C1318" s="343"/>
      <c r="D1318" s="344"/>
      <c r="E1318" s="167" t="s">
        <v>15</v>
      </c>
      <c r="F1318" s="168">
        <v>167.3</v>
      </c>
      <c r="G1318" s="169">
        <v>0</v>
      </c>
      <c r="H1318" s="256"/>
      <c r="I1318" s="256"/>
      <c r="J1318" s="170"/>
    </row>
    <row r="1319" spans="1:10" x14ac:dyDescent="0.3">
      <c r="A1319" s="333"/>
      <c r="B1319" s="333"/>
      <c r="C1319" s="343"/>
      <c r="D1319" s="344"/>
      <c r="E1319" s="163" t="s">
        <v>16</v>
      </c>
      <c r="F1319" s="168">
        <v>130.19999999999999</v>
      </c>
      <c r="G1319" s="169">
        <v>264</v>
      </c>
      <c r="H1319" s="256"/>
      <c r="I1319" s="256"/>
      <c r="J1319" s="170"/>
    </row>
    <row r="1320" spans="1:10" x14ac:dyDescent="0.3">
      <c r="A1320" s="333"/>
      <c r="B1320" s="333"/>
      <c r="C1320" s="343"/>
      <c r="D1320" s="344"/>
      <c r="E1320" s="167" t="s">
        <v>15</v>
      </c>
      <c r="F1320" s="168">
        <v>21.7</v>
      </c>
      <c r="G1320" s="169">
        <v>44</v>
      </c>
      <c r="H1320" s="256"/>
      <c r="I1320" s="256"/>
      <c r="J1320" s="170"/>
    </row>
    <row r="1321" spans="1:10" x14ac:dyDescent="0.3">
      <c r="A1321" s="333"/>
      <c r="B1321" s="333"/>
      <c r="C1321" s="343"/>
      <c r="D1321" s="344"/>
      <c r="E1321" s="163" t="s">
        <v>17</v>
      </c>
      <c r="F1321" s="171">
        <v>0</v>
      </c>
      <c r="G1321" s="172">
        <v>0</v>
      </c>
      <c r="H1321" s="257"/>
      <c r="I1321" s="257"/>
      <c r="J1321" s="170"/>
    </row>
    <row r="1322" spans="1:10" x14ac:dyDescent="0.3">
      <c r="A1322" s="333"/>
      <c r="B1322" s="333"/>
      <c r="C1322" s="343"/>
      <c r="D1322" s="344"/>
      <c r="E1322" s="167" t="s">
        <v>15</v>
      </c>
      <c r="F1322" s="171">
        <v>0</v>
      </c>
      <c r="G1322" s="172">
        <v>0</v>
      </c>
      <c r="H1322" s="257"/>
      <c r="I1322" s="257"/>
      <c r="J1322" s="170"/>
    </row>
    <row r="1323" spans="1:10" ht="27.6" x14ac:dyDescent="0.3">
      <c r="A1323" s="333"/>
      <c r="B1323" s="333"/>
      <c r="C1323" s="343"/>
      <c r="D1323" s="344"/>
      <c r="E1323" s="163" t="s">
        <v>18</v>
      </c>
      <c r="F1323" s="171">
        <v>0</v>
      </c>
      <c r="G1323" s="172">
        <v>0</v>
      </c>
      <c r="H1323" s="257"/>
      <c r="I1323" s="257"/>
      <c r="J1323" s="170"/>
    </row>
    <row r="1324" spans="1:10" x14ac:dyDescent="0.3">
      <c r="A1324" s="333"/>
      <c r="B1324" s="333"/>
      <c r="C1324" s="343"/>
      <c r="D1324" s="344"/>
      <c r="E1324" s="167" t="s">
        <v>15</v>
      </c>
      <c r="F1324" s="171">
        <v>0</v>
      </c>
      <c r="G1324" s="172">
        <v>0</v>
      </c>
      <c r="H1324" s="257"/>
      <c r="I1324" s="257"/>
      <c r="J1324" s="170"/>
    </row>
    <row r="1325" spans="1:10" x14ac:dyDescent="0.3">
      <c r="A1325" s="333"/>
      <c r="B1325" s="333"/>
      <c r="C1325" s="343"/>
      <c r="D1325" s="344"/>
      <c r="E1325" s="163" t="s">
        <v>19</v>
      </c>
      <c r="F1325" s="171">
        <v>0</v>
      </c>
      <c r="G1325" s="172">
        <v>0</v>
      </c>
      <c r="H1325" s="257"/>
      <c r="I1325" s="257"/>
      <c r="J1325" s="170"/>
    </row>
    <row r="1326" spans="1:10" x14ac:dyDescent="0.3">
      <c r="A1326" s="333"/>
      <c r="B1326" s="333"/>
      <c r="C1326" s="343"/>
      <c r="D1326" s="344"/>
      <c r="E1326" s="167" t="s">
        <v>15</v>
      </c>
      <c r="F1326" s="171">
        <v>0</v>
      </c>
      <c r="G1326" s="172">
        <v>0</v>
      </c>
      <c r="H1326" s="257"/>
      <c r="I1326" s="257"/>
      <c r="J1326" s="170"/>
    </row>
    <row r="1327" spans="1:10" x14ac:dyDescent="0.3">
      <c r="A1327" s="333"/>
      <c r="B1327" s="333"/>
      <c r="C1327" s="343"/>
      <c r="D1327" s="344"/>
      <c r="E1327" s="163" t="s">
        <v>20</v>
      </c>
      <c r="F1327" s="171">
        <f>F1317+F1319+F1321+F1323+F1325</f>
        <v>1583.3</v>
      </c>
      <c r="G1327" s="172">
        <f>G1317+G1319+G1321+G1323+G1325</f>
        <v>2420</v>
      </c>
      <c r="H1327" s="257"/>
      <c r="I1327" s="257"/>
      <c r="J1327" s="170"/>
    </row>
    <row r="1328" spans="1:10" x14ac:dyDescent="0.3">
      <c r="A1328" s="333"/>
      <c r="B1328" s="333"/>
      <c r="C1328" s="343"/>
      <c r="D1328" s="344"/>
      <c r="E1328" s="167" t="s">
        <v>15</v>
      </c>
      <c r="F1328" s="171">
        <f>F1318+F1320+F1322+F1324+F1326</f>
        <v>189</v>
      </c>
      <c r="G1328" s="172">
        <f>G1318+G1320+G1322+G1324+G1326</f>
        <v>44</v>
      </c>
      <c r="H1328" s="258"/>
      <c r="I1328" s="258"/>
      <c r="J1328" s="170"/>
    </row>
    <row r="1329" spans="1:10" x14ac:dyDescent="0.3">
      <c r="A1329" s="333"/>
      <c r="B1329" s="333"/>
      <c r="C1329" s="43"/>
      <c r="D1329" s="18"/>
      <c r="E1329" s="163" t="s">
        <v>14</v>
      </c>
      <c r="F1329" s="170">
        <f t="shared" ref="F1329:G1340" si="37">F1317</f>
        <v>1453.1</v>
      </c>
      <c r="G1329" s="170">
        <f t="shared" si="37"/>
        <v>2156</v>
      </c>
      <c r="H1329" s="170"/>
      <c r="I1329" s="170"/>
      <c r="J1329" s="170"/>
    </row>
    <row r="1330" spans="1:10" x14ac:dyDescent="0.3">
      <c r="A1330" s="333"/>
      <c r="B1330" s="333"/>
      <c r="C1330" s="43"/>
      <c r="D1330" s="18"/>
      <c r="E1330" s="167" t="s">
        <v>15</v>
      </c>
      <c r="F1330" s="170">
        <f t="shared" si="37"/>
        <v>167.3</v>
      </c>
      <c r="G1330" s="170">
        <f t="shared" si="37"/>
        <v>0</v>
      </c>
      <c r="H1330" s="170"/>
      <c r="I1330" s="170"/>
      <c r="J1330" s="170"/>
    </row>
    <row r="1331" spans="1:10" x14ac:dyDescent="0.3">
      <c r="A1331" s="333"/>
      <c r="B1331" s="333"/>
      <c r="C1331" s="43"/>
      <c r="D1331" s="18"/>
      <c r="E1331" s="163" t="s">
        <v>16</v>
      </c>
      <c r="F1331" s="170">
        <f t="shared" si="37"/>
        <v>130.19999999999999</v>
      </c>
      <c r="G1331" s="170">
        <f t="shared" si="37"/>
        <v>264</v>
      </c>
      <c r="H1331" s="170"/>
      <c r="I1331" s="170"/>
      <c r="J1331" s="170"/>
    </row>
    <row r="1332" spans="1:10" x14ac:dyDescent="0.3">
      <c r="A1332" s="333"/>
      <c r="B1332" s="333"/>
      <c r="C1332" s="43"/>
      <c r="D1332" s="18"/>
      <c r="E1332" s="167" t="s">
        <v>15</v>
      </c>
      <c r="F1332" s="170">
        <f t="shared" si="37"/>
        <v>21.7</v>
      </c>
      <c r="G1332" s="170">
        <f t="shared" si="37"/>
        <v>44</v>
      </c>
      <c r="H1332" s="170"/>
      <c r="I1332" s="170"/>
      <c r="J1332" s="170"/>
    </row>
    <row r="1333" spans="1:10" x14ac:dyDescent="0.3">
      <c r="A1333" s="333"/>
      <c r="B1333" s="333"/>
      <c r="C1333" s="43"/>
      <c r="D1333" s="18"/>
      <c r="E1333" s="163" t="s">
        <v>17</v>
      </c>
      <c r="F1333" s="170">
        <f t="shared" si="37"/>
        <v>0</v>
      </c>
      <c r="G1333" s="170">
        <f t="shared" si="37"/>
        <v>0</v>
      </c>
      <c r="H1333" s="170"/>
      <c r="I1333" s="170"/>
      <c r="J1333" s="170"/>
    </row>
    <row r="1334" spans="1:10" x14ac:dyDescent="0.3">
      <c r="A1334" s="333"/>
      <c r="B1334" s="333"/>
      <c r="C1334" s="43"/>
      <c r="D1334" s="18"/>
      <c r="E1334" s="167" t="s">
        <v>15</v>
      </c>
      <c r="F1334" s="170">
        <f t="shared" si="37"/>
        <v>0</v>
      </c>
      <c r="G1334" s="170">
        <f t="shared" si="37"/>
        <v>0</v>
      </c>
      <c r="H1334" s="170"/>
      <c r="I1334" s="170"/>
      <c r="J1334" s="170"/>
    </row>
    <row r="1335" spans="1:10" ht="27.6" x14ac:dyDescent="0.3">
      <c r="A1335" s="333"/>
      <c r="B1335" s="333"/>
      <c r="C1335" s="43"/>
      <c r="D1335" s="18"/>
      <c r="E1335" s="163" t="s">
        <v>18</v>
      </c>
      <c r="F1335" s="170">
        <f t="shared" si="37"/>
        <v>0</v>
      </c>
      <c r="G1335" s="170">
        <f t="shared" si="37"/>
        <v>0</v>
      </c>
      <c r="H1335" s="170"/>
      <c r="I1335" s="170"/>
      <c r="J1335" s="170"/>
    </row>
    <row r="1336" spans="1:10" x14ac:dyDescent="0.3">
      <c r="A1336" s="333"/>
      <c r="B1336" s="333"/>
      <c r="C1336" s="43"/>
      <c r="D1336" s="18"/>
      <c r="E1336" s="167" t="s">
        <v>15</v>
      </c>
      <c r="F1336" s="170">
        <f t="shared" si="37"/>
        <v>0</v>
      </c>
      <c r="G1336" s="170">
        <f t="shared" si="37"/>
        <v>0</v>
      </c>
      <c r="H1336" s="170"/>
      <c r="I1336" s="170"/>
      <c r="J1336" s="170"/>
    </row>
    <row r="1337" spans="1:10" x14ac:dyDescent="0.3">
      <c r="A1337" s="333"/>
      <c r="B1337" s="333"/>
      <c r="C1337" s="43"/>
      <c r="D1337" s="18"/>
      <c r="E1337" s="163" t="s">
        <v>19</v>
      </c>
      <c r="F1337" s="170">
        <f t="shared" si="37"/>
        <v>0</v>
      </c>
      <c r="G1337" s="170">
        <f t="shared" si="37"/>
        <v>0</v>
      </c>
      <c r="H1337" s="170"/>
      <c r="I1337" s="170"/>
      <c r="J1337" s="170"/>
    </row>
    <row r="1338" spans="1:10" x14ac:dyDescent="0.3">
      <c r="A1338" s="333"/>
      <c r="B1338" s="333"/>
      <c r="C1338" s="43"/>
      <c r="D1338" s="18"/>
      <c r="E1338" s="167" t="s">
        <v>15</v>
      </c>
      <c r="F1338" s="170">
        <f t="shared" si="37"/>
        <v>0</v>
      </c>
      <c r="G1338" s="170">
        <f t="shared" si="37"/>
        <v>0</v>
      </c>
      <c r="H1338" s="170"/>
      <c r="I1338" s="170"/>
      <c r="J1338" s="170"/>
    </row>
    <row r="1339" spans="1:10" ht="27.6" x14ac:dyDescent="0.3">
      <c r="A1339" s="333"/>
      <c r="B1339" s="333"/>
      <c r="C1339" s="43"/>
      <c r="D1339" s="18"/>
      <c r="E1339" s="163" t="s">
        <v>21</v>
      </c>
      <c r="F1339" s="170">
        <f t="shared" si="37"/>
        <v>1583.3</v>
      </c>
      <c r="G1339" s="170">
        <f t="shared" si="37"/>
        <v>2420</v>
      </c>
      <c r="H1339" s="170"/>
      <c r="I1339" s="170"/>
      <c r="J1339" s="170"/>
    </row>
    <row r="1340" spans="1:10" x14ac:dyDescent="0.3">
      <c r="A1340" s="333"/>
      <c r="B1340" s="333"/>
      <c r="C1340" s="43"/>
      <c r="D1340" s="18"/>
      <c r="E1340" s="167" t="s">
        <v>15</v>
      </c>
      <c r="F1340" s="170">
        <f t="shared" si="37"/>
        <v>189</v>
      </c>
      <c r="G1340" s="170">
        <f t="shared" si="37"/>
        <v>44</v>
      </c>
      <c r="H1340" s="170"/>
      <c r="I1340" s="170"/>
      <c r="J1340" s="170"/>
    </row>
    <row r="1341" spans="1:10" ht="16.5" customHeight="1" x14ac:dyDescent="0.3">
      <c r="A1341" s="333" t="s">
        <v>200</v>
      </c>
      <c r="B1341" s="333" t="s">
        <v>201</v>
      </c>
      <c r="C1341" s="337" t="s">
        <v>202</v>
      </c>
      <c r="D1341" s="338" t="s">
        <v>203</v>
      </c>
      <c r="E1341" s="163" t="s">
        <v>14</v>
      </c>
      <c r="F1341" s="170">
        <v>305840.2</v>
      </c>
      <c r="G1341" s="170">
        <v>0</v>
      </c>
      <c r="H1341" s="170"/>
      <c r="I1341" s="170"/>
      <c r="J1341" s="170"/>
    </row>
    <row r="1342" spans="1:10" x14ac:dyDescent="0.3">
      <c r="A1342" s="333"/>
      <c r="B1342" s="333"/>
      <c r="C1342" s="337"/>
      <c r="D1342" s="338"/>
      <c r="E1342" s="167" t="s">
        <v>15</v>
      </c>
      <c r="F1342" s="170">
        <v>44100</v>
      </c>
      <c r="G1342" s="170">
        <v>0</v>
      </c>
      <c r="H1342" s="170"/>
      <c r="I1342" s="170"/>
      <c r="J1342" s="170"/>
    </row>
    <row r="1343" spans="1:10" x14ac:dyDescent="0.3">
      <c r="A1343" s="333"/>
      <c r="B1343" s="333"/>
      <c r="C1343" s="337"/>
      <c r="D1343" s="338"/>
      <c r="E1343" s="163" t="s">
        <v>16</v>
      </c>
      <c r="F1343" s="170">
        <v>9458.4</v>
      </c>
      <c r="G1343" s="170">
        <v>0</v>
      </c>
      <c r="H1343" s="170"/>
      <c r="I1343" s="170"/>
      <c r="J1343" s="170"/>
    </row>
    <row r="1344" spans="1:10" x14ac:dyDescent="0.3">
      <c r="A1344" s="333"/>
      <c r="B1344" s="333"/>
      <c r="C1344" s="337"/>
      <c r="D1344" s="338"/>
      <c r="E1344" s="167" t="s">
        <v>15</v>
      </c>
      <c r="F1344" s="170">
        <v>900</v>
      </c>
      <c r="G1344" s="170">
        <v>0</v>
      </c>
      <c r="H1344" s="170"/>
      <c r="I1344" s="170"/>
      <c r="J1344" s="170"/>
    </row>
    <row r="1345" spans="1:10" x14ac:dyDescent="0.3">
      <c r="A1345" s="333"/>
      <c r="B1345" s="333"/>
      <c r="C1345" s="337"/>
      <c r="D1345" s="338"/>
      <c r="E1345" s="163" t="s">
        <v>17</v>
      </c>
      <c r="F1345" s="170">
        <v>0</v>
      </c>
      <c r="G1345" s="170">
        <v>0</v>
      </c>
      <c r="H1345" s="170"/>
      <c r="I1345" s="170"/>
      <c r="J1345" s="170"/>
    </row>
    <row r="1346" spans="1:10" x14ac:dyDescent="0.3">
      <c r="A1346" s="333"/>
      <c r="B1346" s="333"/>
      <c r="C1346" s="337"/>
      <c r="D1346" s="338"/>
      <c r="E1346" s="167" t="s">
        <v>15</v>
      </c>
      <c r="F1346" s="170">
        <v>0</v>
      </c>
      <c r="G1346" s="170">
        <v>0</v>
      </c>
      <c r="H1346" s="170"/>
      <c r="I1346" s="170"/>
      <c r="J1346" s="170"/>
    </row>
    <row r="1347" spans="1:10" ht="27.6" x14ac:dyDescent="0.3">
      <c r="A1347" s="333"/>
      <c r="B1347" s="333"/>
      <c r="C1347" s="337"/>
      <c r="D1347" s="338"/>
      <c r="E1347" s="163" t="s">
        <v>18</v>
      </c>
      <c r="F1347" s="170">
        <v>0</v>
      </c>
      <c r="G1347" s="170">
        <v>0</v>
      </c>
      <c r="H1347" s="170"/>
      <c r="I1347" s="170"/>
      <c r="J1347" s="170"/>
    </row>
    <row r="1348" spans="1:10" x14ac:dyDescent="0.3">
      <c r="A1348" s="333"/>
      <c r="B1348" s="333"/>
      <c r="C1348" s="337"/>
      <c r="D1348" s="338"/>
      <c r="E1348" s="167" t="s">
        <v>15</v>
      </c>
      <c r="F1348" s="170">
        <v>0</v>
      </c>
      <c r="G1348" s="170">
        <v>0</v>
      </c>
      <c r="H1348" s="170"/>
      <c r="I1348" s="170"/>
      <c r="J1348" s="170"/>
    </row>
    <row r="1349" spans="1:10" x14ac:dyDescent="0.3">
      <c r="A1349" s="333"/>
      <c r="B1349" s="333"/>
      <c r="C1349" s="337"/>
      <c r="D1349" s="338"/>
      <c r="E1349" s="163" t="s">
        <v>19</v>
      </c>
      <c r="F1349" s="170">
        <v>0</v>
      </c>
      <c r="G1349" s="170">
        <v>0</v>
      </c>
      <c r="H1349" s="170"/>
      <c r="I1349" s="170"/>
      <c r="J1349" s="170"/>
    </row>
    <row r="1350" spans="1:10" x14ac:dyDescent="0.3">
      <c r="A1350" s="333"/>
      <c r="B1350" s="333"/>
      <c r="C1350" s="337"/>
      <c r="D1350" s="338"/>
      <c r="E1350" s="167" t="s">
        <v>15</v>
      </c>
      <c r="F1350" s="170">
        <v>0</v>
      </c>
      <c r="G1350" s="170">
        <v>0</v>
      </c>
      <c r="H1350" s="170"/>
      <c r="I1350" s="170"/>
      <c r="J1350" s="170"/>
    </row>
    <row r="1351" spans="1:10" ht="27.6" x14ac:dyDescent="0.3">
      <c r="A1351" s="333"/>
      <c r="B1351" s="333"/>
      <c r="C1351" s="337"/>
      <c r="D1351" s="338"/>
      <c r="E1351" s="163" t="s">
        <v>21</v>
      </c>
      <c r="F1351" s="170">
        <f>F1341+F1343+F1345+F1347+F1349</f>
        <v>315298.60000000003</v>
      </c>
      <c r="G1351" s="170">
        <f>G1341+G1343+G1345+G1347+G1349</f>
        <v>0</v>
      </c>
      <c r="H1351" s="170"/>
      <c r="I1351" s="170"/>
      <c r="J1351" s="170"/>
    </row>
    <row r="1352" spans="1:10" x14ac:dyDescent="0.3">
      <c r="A1352" s="333"/>
      <c r="B1352" s="333"/>
      <c r="C1352" s="337"/>
      <c r="D1352" s="338"/>
      <c r="E1352" s="167" t="s">
        <v>15</v>
      </c>
      <c r="F1352" s="170">
        <f>F1342+F1344+F1346+F1348+F1350</f>
        <v>45000</v>
      </c>
      <c r="G1352" s="170">
        <f>G1342+G1344+G1346+G1348+G1350</f>
        <v>0</v>
      </c>
      <c r="H1352" s="170"/>
      <c r="I1352" s="170"/>
      <c r="J1352" s="170"/>
    </row>
    <row r="1353" spans="1:10" ht="16.5" customHeight="1" x14ac:dyDescent="0.3">
      <c r="A1353" s="333"/>
      <c r="B1353" s="333"/>
      <c r="C1353" s="337"/>
      <c r="D1353" s="338" t="s">
        <v>204</v>
      </c>
      <c r="E1353" s="163" t="s">
        <v>14</v>
      </c>
      <c r="F1353" s="170">
        <v>0</v>
      </c>
      <c r="G1353" s="170">
        <v>0</v>
      </c>
      <c r="H1353" s="170"/>
      <c r="I1353" s="170"/>
      <c r="J1353" s="170"/>
    </row>
    <row r="1354" spans="1:10" x14ac:dyDescent="0.3">
      <c r="A1354" s="333"/>
      <c r="B1354" s="333"/>
      <c r="C1354" s="337"/>
      <c r="D1354" s="338"/>
      <c r="E1354" s="167" t="s">
        <v>15</v>
      </c>
      <c r="F1354" s="170">
        <v>0</v>
      </c>
      <c r="G1354" s="170">
        <v>0</v>
      </c>
      <c r="H1354" s="170"/>
      <c r="I1354" s="170"/>
      <c r="J1354" s="170"/>
    </row>
    <row r="1355" spans="1:10" x14ac:dyDescent="0.3">
      <c r="A1355" s="333"/>
      <c r="B1355" s="333"/>
      <c r="C1355" s="337"/>
      <c r="D1355" s="338"/>
      <c r="E1355" s="163" t="s">
        <v>16</v>
      </c>
      <c r="F1355" s="170">
        <v>0</v>
      </c>
      <c r="G1355" s="170">
        <v>0</v>
      </c>
      <c r="H1355" s="170"/>
      <c r="I1355" s="170"/>
      <c r="J1355" s="170"/>
    </row>
    <row r="1356" spans="1:10" x14ac:dyDescent="0.3">
      <c r="A1356" s="333"/>
      <c r="B1356" s="333"/>
      <c r="C1356" s="337"/>
      <c r="D1356" s="338"/>
      <c r="E1356" s="167" t="s">
        <v>15</v>
      </c>
      <c r="F1356" s="170">
        <v>0</v>
      </c>
      <c r="G1356" s="170">
        <v>0</v>
      </c>
      <c r="H1356" s="170"/>
      <c r="I1356" s="170"/>
      <c r="J1356" s="170"/>
    </row>
    <row r="1357" spans="1:10" x14ac:dyDescent="0.3">
      <c r="A1357" s="333"/>
      <c r="B1357" s="333"/>
      <c r="C1357" s="337"/>
      <c r="D1357" s="338"/>
      <c r="E1357" s="163" t="s">
        <v>17</v>
      </c>
      <c r="F1357" s="170">
        <v>0</v>
      </c>
      <c r="G1357" s="170">
        <v>0</v>
      </c>
      <c r="H1357" s="170"/>
      <c r="I1357" s="170"/>
      <c r="J1357" s="170"/>
    </row>
    <row r="1358" spans="1:10" x14ac:dyDescent="0.3">
      <c r="A1358" s="333"/>
      <c r="B1358" s="333"/>
      <c r="C1358" s="337"/>
      <c r="D1358" s="338"/>
      <c r="E1358" s="167" t="s">
        <v>15</v>
      </c>
      <c r="F1358" s="170">
        <v>0</v>
      </c>
      <c r="G1358" s="170">
        <v>0</v>
      </c>
      <c r="H1358" s="170"/>
      <c r="I1358" s="170"/>
      <c r="J1358" s="170"/>
    </row>
    <row r="1359" spans="1:10" ht="27.6" x14ac:dyDescent="0.3">
      <c r="A1359" s="333"/>
      <c r="B1359" s="333"/>
      <c r="C1359" s="337"/>
      <c r="D1359" s="338"/>
      <c r="E1359" s="163" t="s">
        <v>18</v>
      </c>
      <c r="F1359" s="170">
        <v>0</v>
      </c>
      <c r="G1359" s="170">
        <v>0</v>
      </c>
      <c r="H1359" s="170"/>
      <c r="I1359" s="170"/>
      <c r="J1359" s="170"/>
    </row>
    <row r="1360" spans="1:10" x14ac:dyDescent="0.3">
      <c r="A1360" s="333"/>
      <c r="B1360" s="333"/>
      <c r="C1360" s="337"/>
      <c r="D1360" s="338"/>
      <c r="E1360" s="167" t="s">
        <v>15</v>
      </c>
      <c r="F1360" s="170">
        <v>0</v>
      </c>
      <c r="G1360" s="170">
        <v>0</v>
      </c>
      <c r="H1360" s="170"/>
      <c r="I1360" s="170"/>
      <c r="J1360" s="170"/>
    </row>
    <row r="1361" spans="1:10" ht="78" x14ac:dyDescent="0.3">
      <c r="A1361" s="333"/>
      <c r="B1361" s="333"/>
      <c r="C1361" s="337"/>
      <c r="D1361" s="338"/>
      <c r="E1361" s="163" t="s">
        <v>19</v>
      </c>
      <c r="F1361" s="170">
        <v>6732732.5</v>
      </c>
      <c r="G1361" s="170">
        <v>0</v>
      </c>
      <c r="H1361" s="170"/>
      <c r="I1361" s="170"/>
      <c r="J1361" s="170" t="s">
        <v>205</v>
      </c>
    </row>
    <row r="1362" spans="1:10" x14ac:dyDescent="0.3">
      <c r="A1362" s="333"/>
      <c r="B1362" s="333"/>
      <c r="C1362" s="337"/>
      <c r="D1362" s="338"/>
      <c r="E1362" s="167" t="s">
        <v>15</v>
      </c>
      <c r="F1362" s="170">
        <v>783852.5</v>
      </c>
      <c r="G1362" s="170">
        <v>0</v>
      </c>
      <c r="H1362" s="170"/>
      <c r="I1362" s="170"/>
      <c r="J1362" s="170"/>
    </row>
    <row r="1363" spans="1:10" ht="27.6" x14ac:dyDescent="0.3">
      <c r="A1363" s="333"/>
      <c r="B1363" s="333"/>
      <c r="C1363" s="337"/>
      <c r="D1363" s="338"/>
      <c r="E1363" s="163" t="s">
        <v>21</v>
      </c>
      <c r="F1363" s="170">
        <f>F1353+F1355+F1357+F1359+F1361</f>
        <v>6732732.5</v>
      </c>
      <c r="G1363" s="170">
        <f>G1353+G1355+G1357+G1359+G1361</f>
        <v>0</v>
      </c>
      <c r="H1363" s="170"/>
      <c r="I1363" s="170"/>
      <c r="J1363" s="170"/>
    </row>
    <row r="1364" spans="1:10" x14ac:dyDescent="0.3">
      <c r="A1364" s="333"/>
      <c r="B1364" s="333"/>
      <c r="C1364" s="337"/>
      <c r="D1364" s="338"/>
      <c r="E1364" s="167" t="s">
        <v>15</v>
      </c>
      <c r="F1364" s="170">
        <f>F1354+F1356+F1358+F1360+F1362</f>
        <v>783852.5</v>
      </c>
      <c r="G1364" s="170">
        <f>G1354+G1356+G1358+G1360+G1362</f>
        <v>0</v>
      </c>
      <c r="H1364" s="170"/>
      <c r="I1364" s="170"/>
      <c r="J1364" s="170"/>
    </row>
    <row r="1365" spans="1:10" ht="16.5" customHeight="1" x14ac:dyDescent="0.3">
      <c r="A1365" s="333"/>
      <c r="B1365" s="333"/>
      <c r="C1365" s="337" t="s">
        <v>206</v>
      </c>
      <c r="D1365" s="338" t="s">
        <v>207</v>
      </c>
      <c r="E1365" s="163" t="s">
        <v>14</v>
      </c>
      <c r="F1365" s="170">
        <v>235900.79999999999</v>
      </c>
      <c r="G1365" s="170">
        <v>0</v>
      </c>
      <c r="H1365" s="170"/>
      <c r="I1365" s="170"/>
      <c r="J1365" s="170"/>
    </row>
    <row r="1366" spans="1:10" x14ac:dyDescent="0.3">
      <c r="A1366" s="333"/>
      <c r="B1366" s="333"/>
      <c r="C1366" s="337"/>
      <c r="D1366" s="338"/>
      <c r="E1366" s="167" t="s">
        <v>15</v>
      </c>
      <c r="F1366" s="170">
        <v>44363.1</v>
      </c>
      <c r="G1366" s="170">
        <v>0</v>
      </c>
      <c r="H1366" s="170"/>
      <c r="I1366" s="170"/>
      <c r="J1366" s="170"/>
    </row>
    <row r="1367" spans="1:10" x14ac:dyDescent="0.3">
      <c r="A1367" s="333"/>
      <c r="B1367" s="333"/>
      <c r="C1367" s="337"/>
      <c r="D1367" s="338"/>
      <c r="E1367" s="163" t="s">
        <v>16</v>
      </c>
      <c r="F1367" s="170">
        <v>9456.5</v>
      </c>
      <c r="G1367" s="170">
        <v>0</v>
      </c>
      <c r="H1367" s="170"/>
      <c r="I1367" s="170"/>
      <c r="J1367" s="170"/>
    </row>
    <row r="1368" spans="1:10" x14ac:dyDescent="0.3">
      <c r="A1368" s="333"/>
      <c r="B1368" s="333"/>
      <c r="C1368" s="337"/>
      <c r="D1368" s="338"/>
      <c r="E1368" s="167" t="s">
        <v>15</v>
      </c>
      <c r="F1368" s="170">
        <v>905.4</v>
      </c>
      <c r="G1368" s="170">
        <v>0</v>
      </c>
      <c r="H1368" s="170"/>
      <c r="I1368" s="170"/>
      <c r="J1368" s="170"/>
    </row>
    <row r="1369" spans="1:10" x14ac:dyDescent="0.3">
      <c r="A1369" s="333"/>
      <c r="B1369" s="333"/>
      <c r="C1369" s="337"/>
      <c r="D1369" s="338"/>
      <c r="E1369" s="163" t="s">
        <v>17</v>
      </c>
      <c r="F1369" s="170">
        <v>0</v>
      </c>
      <c r="G1369" s="170">
        <v>0</v>
      </c>
      <c r="H1369" s="170"/>
      <c r="I1369" s="170"/>
      <c r="J1369" s="170"/>
    </row>
    <row r="1370" spans="1:10" x14ac:dyDescent="0.3">
      <c r="A1370" s="333"/>
      <c r="B1370" s="333"/>
      <c r="C1370" s="337"/>
      <c r="D1370" s="338"/>
      <c r="E1370" s="167" t="s">
        <v>15</v>
      </c>
      <c r="F1370" s="170">
        <v>0</v>
      </c>
      <c r="G1370" s="170">
        <v>0</v>
      </c>
      <c r="H1370" s="170"/>
      <c r="I1370" s="170"/>
      <c r="J1370" s="170"/>
    </row>
    <row r="1371" spans="1:10" ht="27.6" x14ac:dyDescent="0.3">
      <c r="A1371" s="333"/>
      <c r="B1371" s="333"/>
      <c r="C1371" s="337"/>
      <c r="D1371" s="338"/>
      <c r="E1371" s="163" t="s">
        <v>18</v>
      </c>
      <c r="F1371" s="170">
        <v>0</v>
      </c>
      <c r="G1371" s="170">
        <v>0</v>
      </c>
      <c r="H1371" s="170"/>
      <c r="I1371" s="170"/>
      <c r="J1371" s="170"/>
    </row>
    <row r="1372" spans="1:10" x14ac:dyDescent="0.3">
      <c r="A1372" s="333"/>
      <c r="B1372" s="333"/>
      <c r="C1372" s="337"/>
      <c r="D1372" s="338"/>
      <c r="E1372" s="167" t="s">
        <v>15</v>
      </c>
      <c r="F1372" s="170">
        <v>0</v>
      </c>
      <c r="G1372" s="170">
        <v>0</v>
      </c>
      <c r="H1372" s="170"/>
      <c r="I1372" s="170"/>
      <c r="J1372" s="170"/>
    </row>
    <row r="1373" spans="1:10" x14ac:dyDescent="0.3">
      <c r="A1373" s="333"/>
      <c r="B1373" s="333"/>
      <c r="C1373" s="337"/>
      <c r="D1373" s="338"/>
      <c r="E1373" s="163" t="s">
        <v>19</v>
      </c>
      <c r="F1373" s="170">
        <v>0</v>
      </c>
      <c r="G1373" s="170">
        <v>0</v>
      </c>
      <c r="H1373" s="170"/>
      <c r="I1373" s="170"/>
      <c r="J1373" s="170"/>
    </row>
    <row r="1374" spans="1:10" x14ac:dyDescent="0.3">
      <c r="A1374" s="333"/>
      <c r="B1374" s="333"/>
      <c r="C1374" s="337"/>
      <c r="D1374" s="338"/>
      <c r="E1374" s="167" t="s">
        <v>15</v>
      </c>
      <c r="F1374" s="170">
        <v>0</v>
      </c>
      <c r="G1374" s="170">
        <v>0</v>
      </c>
      <c r="H1374" s="170"/>
      <c r="I1374" s="170"/>
      <c r="J1374" s="170"/>
    </row>
    <row r="1375" spans="1:10" ht="27.6" x14ac:dyDescent="0.3">
      <c r="A1375" s="333"/>
      <c r="B1375" s="333"/>
      <c r="C1375" s="337"/>
      <c r="D1375" s="338"/>
      <c r="E1375" s="163" t="s">
        <v>21</v>
      </c>
      <c r="F1375" s="170">
        <f>F1365+F1367+F1369+F1371+F1373</f>
        <v>245357.3</v>
      </c>
      <c r="G1375" s="170">
        <f>G1365+G1367+G1369+G1371+G1373</f>
        <v>0</v>
      </c>
      <c r="H1375" s="170"/>
      <c r="I1375" s="170"/>
      <c r="J1375" s="170"/>
    </row>
    <row r="1376" spans="1:10" x14ac:dyDescent="0.3">
      <c r="A1376" s="333"/>
      <c r="B1376" s="333"/>
      <c r="C1376" s="337"/>
      <c r="D1376" s="338"/>
      <c r="E1376" s="167" t="s">
        <v>15</v>
      </c>
      <c r="F1376" s="170">
        <f>F1366+F1368+F1370+F1372+F1374</f>
        <v>45268.5</v>
      </c>
      <c r="G1376" s="170">
        <f>G1366+G1368+G1370+G1372+G1374</f>
        <v>0</v>
      </c>
      <c r="H1376" s="170"/>
      <c r="I1376" s="170"/>
      <c r="J1376" s="170"/>
    </row>
    <row r="1377" spans="1:10" x14ac:dyDescent="0.3">
      <c r="A1377" s="333"/>
      <c r="B1377" s="333"/>
      <c r="C1377" s="43"/>
      <c r="D1377" s="18"/>
      <c r="E1377" s="163" t="s">
        <v>14</v>
      </c>
      <c r="F1377" s="170">
        <f t="shared" ref="F1377:G1388" si="38">F1341+F1353+F1365</f>
        <v>541741</v>
      </c>
      <c r="G1377" s="170">
        <f t="shared" si="38"/>
        <v>0</v>
      </c>
      <c r="H1377" s="170"/>
      <c r="I1377" s="170"/>
      <c r="J1377" s="170"/>
    </row>
    <row r="1378" spans="1:10" x14ac:dyDescent="0.3">
      <c r="A1378" s="333"/>
      <c r="B1378" s="333"/>
      <c r="C1378" s="43"/>
      <c r="D1378" s="18"/>
      <c r="E1378" s="167" t="s">
        <v>15</v>
      </c>
      <c r="F1378" s="170">
        <f t="shared" si="38"/>
        <v>88463.1</v>
      </c>
      <c r="G1378" s="170">
        <f t="shared" si="38"/>
        <v>0</v>
      </c>
      <c r="H1378" s="170"/>
      <c r="I1378" s="170"/>
      <c r="J1378" s="170"/>
    </row>
    <row r="1379" spans="1:10" x14ac:dyDescent="0.3">
      <c r="A1379" s="333"/>
      <c r="B1379" s="333"/>
      <c r="C1379" s="43"/>
      <c r="D1379" s="18"/>
      <c r="E1379" s="163" t="s">
        <v>16</v>
      </c>
      <c r="F1379" s="170">
        <f t="shared" si="38"/>
        <v>18914.900000000001</v>
      </c>
      <c r="G1379" s="170">
        <f t="shared" si="38"/>
        <v>0</v>
      </c>
      <c r="H1379" s="170"/>
      <c r="I1379" s="170"/>
      <c r="J1379" s="170"/>
    </row>
    <row r="1380" spans="1:10" x14ac:dyDescent="0.3">
      <c r="A1380" s="333"/>
      <c r="B1380" s="333"/>
      <c r="C1380" s="43"/>
      <c r="D1380" s="18"/>
      <c r="E1380" s="167" t="s">
        <v>15</v>
      </c>
      <c r="F1380" s="170">
        <f t="shared" si="38"/>
        <v>1805.4</v>
      </c>
      <c r="G1380" s="170">
        <f t="shared" si="38"/>
        <v>0</v>
      </c>
      <c r="H1380" s="170"/>
      <c r="I1380" s="170"/>
      <c r="J1380" s="170"/>
    </row>
    <row r="1381" spans="1:10" x14ac:dyDescent="0.3">
      <c r="A1381" s="333"/>
      <c r="B1381" s="333"/>
      <c r="C1381" s="43"/>
      <c r="D1381" s="18"/>
      <c r="E1381" s="163" t="s">
        <v>17</v>
      </c>
      <c r="F1381" s="170">
        <f t="shared" si="38"/>
        <v>0</v>
      </c>
      <c r="G1381" s="170">
        <f t="shared" si="38"/>
        <v>0</v>
      </c>
      <c r="H1381" s="170"/>
      <c r="I1381" s="170"/>
      <c r="J1381" s="170"/>
    </row>
    <row r="1382" spans="1:10" x14ac:dyDescent="0.3">
      <c r="A1382" s="333"/>
      <c r="B1382" s="333"/>
      <c r="C1382" s="43"/>
      <c r="D1382" s="18"/>
      <c r="E1382" s="167" t="s">
        <v>15</v>
      </c>
      <c r="F1382" s="170">
        <f t="shared" si="38"/>
        <v>0</v>
      </c>
      <c r="G1382" s="170">
        <f t="shared" si="38"/>
        <v>0</v>
      </c>
      <c r="H1382" s="170"/>
      <c r="I1382" s="170"/>
      <c r="J1382" s="170"/>
    </row>
    <row r="1383" spans="1:10" ht="27.6" x14ac:dyDescent="0.3">
      <c r="A1383" s="333"/>
      <c r="B1383" s="333"/>
      <c r="C1383" s="43"/>
      <c r="D1383" s="18"/>
      <c r="E1383" s="163" t="s">
        <v>18</v>
      </c>
      <c r="F1383" s="170">
        <f t="shared" si="38"/>
        <v>0</v>
      </c>
      <c r="G1383" s="170">
        <f t="shared" si="38"/>
        <v>0</v>
      </c>
      <c r="H1383" s="170"/>
      <c r="I1383" s="170"/>
      <c r="J1383" s="170"/>
    </row>
    <row r="1384" spans="1:10" x14ac:dyDescent="0.3">
      <c r="A1384" s="333"/>
      <c r="B1384" s="333"/>
      <c r="C1384" s="43"/>
      <c r="D1384" s="18"/>
      <c r="E1384" s="167" t="s">
        <v>15</v>
      </c>
      <c r="F1384" s="170">
        <f t="shared" si="38"/>
        <v>0</v>
      </c>
      <c r="G1384" s="170">
        <f t="shared" si="38"/>
        <v>0</v>
      </c>
      <c r="H1384" s="170"/>
      <c r="I1384" s="170"/>
      <c r="J1384" s="170"/>
    </row>
    <row r="1385" spans="1:10" x14ac:dyDescent="0.3">
      <c r="A1385" s="333"/>
      <c r="B1385" s="333"/>
      <c r="C1385" s="43"/>
      <c r="D1385" s="18"/>
      <c r="E1385" s="163" t="s">
        <v>19</v>
      </c>
      <c r="F1385" s="170">
        <f t="shared" si="38"/>
        <v>6732732.5</v>
      </c>
      <c r="G1385" s="170">
        <f t="shared" si="38"/>
        <v>0</v>
      </c>
      <c r="H1385" s="170"/>
      <c r="I1385" s="170"/>
      <c r="J1385" s="170"/>
    </row>
    <row r="1386" spans="1:10" x14ac:dyDescent="0.3">
      <c r="A1386" s="333"/>
      <c r="B1386" s="333"/>
      <c r="C1386" s="43"/>
      <c r="D1386" s="18"/>
      <c r="E1386" s="167" t="s">
        <v>15</v>
      </c>
      <c r="F1386" s="170">
        <f t="shared" si="38"/>
        <v>783852.5</v>
      </c>
      <c r="G1386" s="170">
        <f t="shared" si="38"/>
        <v>0</v>
      </c>
      <c r="H1386" s="170"/>
      <c r="I1386" s="170"/>
      <c r="J1386" s="170"/>
    </row>
    <row r="1387" spans="1:10" ht="27.6" x14ac:dyDescent="0.3">
      <c r="A1387" s="333"/>
      <c r="B1387" s="333"/>
      <c r="C1387" s="43"/>
      <c r="D1387" s="18"/>
      <c r="E1387" s="163" t="s">
        <v>21</v>
      </c>
      <c r="F1387" s="170">
        <f t="shared" si="38"/>
        <v>7293388.3999999994</v>
      </c>
      <c r="G1387" s="170">
        <f t="shared" si="38"/>
        <v>0</v>
      </c>
      <c r="H1387" s="170"/>
      <c r="I1387" s="170"/>
      <c r="J1387" s="170"/>
    </row>
    <row r="1388" spans="1:10" x14ac:dyDescent="0.3">
      <c r="A1388" s="333"/>
      <c r="B1388" s="333"/>
      <c r="C1388" s="43"/>
      <c r="D1388" s="18"/>
      <c r="E1388" s="167" t="s">
        <v>15</v>
      </c>
      <c r="F1388" s="170">
        <f t="shared" si="38"/>
        <v>874121</v>
      </c>
      <c r="G1388" s="170">
        <f t="shared" si="38"/>
        <v>0</v>
      </c>
      <c r="H1388" s="170"/>
      <c r="I1388" s="170"/>
      <c r="J1388" s="170"/>
    </row>
    <row r="1389" spans="1:10" ht="16.5" customHeight="1" x14ac:dyDescent="0.3">
      <c r="A1389" s="339" t="s">
        <v>208</v>
      </c>
      <c r="B1389" s="333" t="s">
        <v>209</v>
      </c>
      <c r="C1389" s="337" t="s">
        <v>210</v>
      </c>
      <c r="D1389" s="338" t="s">
        <v>211</v>
      </c>
      <c r="E1389" s="163" t="s">
        <v>14</v>
      </c>
      <c r="F1389" s="170">
        <v>294000</v>
      </c>
      <c r="G1389" s="170">
        <v>0</v>
      </c>
      <c r="H1389" s="170"/>
      <c r="I1389" s="170"/>
      <c r="J1389" s="170"/>
    </row>
    <row r="1390" spans="1:10" x14ac:dyDescent="0.3">
      <c r="A1390" s="339"/>
      <c r="B1390" s="339"/>
      <c r="C1390" s="337"/>
      <c r="D1390" s="338"/>
      <c r="E1390" s="167" t="s">
        <v>15</v>
      </c>
      <c r="F1390" s="170">
        <v>49000</v>
      </c>
      <c r="G1390" s="170">
        <v>0</v>
      </c>
      <c r="H1390" s="170"/>
      <c r="I1390" s="170"/>
      <c r="J1390" s="170"/>
    </row>
    <row r="1391" spans="1:10" x14ac:dyDescent="0.3">
      <c r="A1391" s="339"/>
      <c r="B1391" s="339"/>
      <c r="C1391" s="337"/>
      <c r="D1391" s="338"/>
      <c r="E1391" s="163" t="s">
        <v>16</v>
      </c>
      <c r="F1391" s="170">
        <v>6000</v>
      </c>
      <c r="G1391" s="170">
        <v>0</v>
      </c>
      <c r="H1391" s="170"/>
      <c r="I1391" s="170"/>
      <c r="J1391" s="170"/>
    </row>
    <row r="1392" spans="1:10" x14ac:dyDescent="0.3">
      <c r="A1392" s="339"/>
      <c r="B1392" s="339"/>
      <c r="C1392" s="337"/>
      <c r="D1392" s="338"/>
      <c r="E1392" s="167" t="s">
        <v>15</v>
      </c>
      <c r="F1392" s="170">
        <v>1000</v>
      </c>
      <c r="G1392" s="170">
        <v>0</v>
      </c>
      <c r="H1392" s="170"/>
      <c r="I1392" s="170"/>
      <c r="J1392" s="170"/>
    </row>
    <row r="1393" spans="1:10" x14ac:dyDescent="0.3">
      <c r="A1393" s="339"/>
      <c r="B1393" s="339"/>
      <c r="C1393" s="337"/>
      <c r="D1393" s="338"/>
      <c r="E1393" s="163" t="s">
        <v>17</v>
      </c>
      <c r="F1393" s="170">
        <v>0</v>
      </c>
      <c r="G1393" s="170">
        <v>0</v>
      </c>
      <c r="H1393" s="170"/>
      <c r="I1393" s="170"/>
      <c r="J1393" s="170"/>
    </row>
    <row r="1394" spans="1:10" x14ac:dyDescent="0.3">
      <c r="A1394" s="339"/>
      <c r="B1394" s="339"/>
      <c r="C1394" s="337"/>
      <c r="D1394" s="338"/>
      <c r="E1394" s="167" t="s">
        <v>15</v>
      </c>
      <c r="F1394" s="170">
        <v>0</v>
      </c>
      <c r="G1394" s="170">
        <v>0</v>
      </c>
      <c r="H1394" s="170"/>
      <c r="I1394" s="170"/>
      <c r="J1394" s="170"/>
    </row>
    <row r="1395" spans="1:10" ht="27.6" x14ac:dyDescent="0.3">
      <c r="A1395" s="339"/>
      <c r="B1395" s="339"/>
      <c r="C1395" s="337"/>
      <c r="D1395" s="338"/>
      <c r="E1395" s="163" t="s">
        <v>18</v>
      </c>
      <c r="F1395" s="170">
        <v>0</v>
      </c>
      <c r="G1395" s="170">
        <v>0</v>
      </c>
      <c r="H1395" s="170"/>
      <c r="I1395" s="170"/>
      <c r="J1395" s="170"/>
    </row>
    <row r="1396" spans="1:10" x14ac:dyDescent="0.3">
      <c r="A1396" s="339"/>
      <c r="B1396" s="339"/>
      <c r="C1396" s="337"/>
      <c r="D1396" s="338"/>
      <c r="E1396" s="167" t="s">
        <v>15</v>
      </c>
      <c r="F1396" s="170">
        <v>0</v>
      </c>
      <c r="G1396" s="170">
        <v>0</v>
      </c>
      <c r="H1396" s="170"/>
      <c r="I1396" s="170"/>
      <c r="J1396" s="170"/>
    </row>
    <row r="1397" spans="1:10" x14ac:dyDescent="0.3">
      <c r="A1397" s="339"/>
      <c r="B1397" s="339"/>
      <c r="C1397" s="337"/>
      <c r="D1397" s="338"/>
      <c r="E1397" s="163" t="s">
        <v>19</v>
      </c>
      <c r="F1397" s="170">
        <v>150000</v>
      </c>
      <c r="G1397" s="170">
        <v>0</v>
      </c>
      <c r="H1397" s="170"/>
      <c r="I1397" s="170"/>
      <c r="J1397" s="170"/>
    </row>
    <row r="1398" spans="1:10" x14ac:dyDescent="0.3">
      <c r="A1398" s="339"/>
      <c r="B1398" s="339"/>
      <c r="C1398" s="337"/>
      <c r="D1398" s="338"/>
      <c r="E1398" s="167" t="s">
        <v>15</v>
      </c>
      <c r="F1398" s="170">
        <v>25000</v>
      </c>
      <c r="G1398" s="170">
        <v>0</v>
      </c>
      <c r="H1398" s="170"/>
      <c r="I1398" s="170"/>
      <c r="J1398" s="170"/>
    </row>
    <row r="1399" spans="1:10" ht="27.6" x14ac:dyDescent="0.3">
      <c r="A1399" s="339"/>
      <c r="B1399" s="339"/>
      <c r="C1399" s="337"/>
      <c r="D1399" s="338"/>
      <c r="E1399" s="163" t="s">
        <v>21</v>
      </c>
      <c r="F1399" s="170">
        <f>F1389+F1391+F1393+F1395+F1397</f>
        <v>450000</v>
      </c>
      <c r="G1399" s="170">
        <f>G1389+G1391+G1393+G1395+G1397</f>
        <v>0</v>
      </c>
      <c r="H1399" s="170"/>
      <c r="I1399" s="170"/>
      <c r="J1399" s="170"/>
    </row>
    <row r="1400" spans="1:10" x14ac:dyDescent="0.3">
      <c r="A1400" s="339"/>
      <c r="B1400" s="339"/>
      <c r="C1400" s="337"/>
      <c r="D1400" s="338"/>
      <c r="E1400" s="167" t="s">
        <v>15</v>
      </c>
      <c r="F1400" s="170">
        <f>F1390+F1392+F1394+F1396+F1398</f>
        <v>75000</v>
      </c>
      <c r="G1400" s="170">
        <f>G1390+G1392+G1394+G1396+G1398</f>
        <v>0</v>
      </c>
      <c r="H1400" s="170"/>
      <c r="I1400" s="170"/>
      <c r="J1400" s="170"/>
    </row>
    <row r="1401" spans="1:10" x14ac:dyDescent="0.3">
      <c r="A1401" s="339"/>
      <c r="B1401" s="339"/>
      <c r="C1401" s="43"/>
      <c r="D1401" s="18"/>
      <c r="E1401" s="163" t="s">
        <v>14</v>
      </c>
      <c r="F1401" s="170">
        <f t="shared" ref="F1401:G1412" si="39">F1389</f>
        <v>294000</v>
      </c>
      <c r="G1401" s="170">
        <f t="shared" si="39"/>
        <v>0</v>
      </c>
      <c r="H1401" s="170"/>
      <c r="I1401" s="170"/>
      <c r="J1401" s="170"/>
    </row>
    <row r="1402" spans="1:10" x14ac:dyDescent="0.3">
      <c r="A1402" s="339"/>
      <c r="B1402" s="339"/>
      <c r="C1402" s="43"/>
      <c r="D1402" s="18"/>
      <c r="E1402" s="167" t="s">
        <v>15</v>
      </c>
      <c r="F1402" s="170">
        <f t="shared" si="39"/>
        <v>49000</v>
      </c>
      <c r="G1402" s="170">
        <f t="shared" si="39"/>
        <v>0</v>
      </c>
      <c r="H1402" s="170"/>
      <c r="I1402" s="170"/>
      <c r="J1402" s="170"/>
    </row>
    <row r="1403" spans="1:10" x14ac:dyDescent="0.3">
      <c r="A1403" s="339"/>
      <c r="B1403" s="339"/>
      <c r="C1403" s="43"/>
      <c r="D1403" s="18"/>
      <c r="E1403" s="163" t="s">
        <v>16</v>
      </c>
      <c r="F1403" s="170">
        <f t="shared" si="39"/>
        <v>6000</v>
      </c>
      <c r="G1403" s="170">
        <f t="shared" si="39"/>
        <v>0</v>
      </c>
      <c r="H1403" s="170"/>
      <c r="I1403" s="170"/>
      <c r="J1403" s="170"/>
    </row>
    <row r="1404" spans="1:10" x14ac:dyDescent="0.3">
      <c r="A1404" s="339"/>
      <c r="B1404" s="339"/>
      <c r="C1404" s="43"/>
      <c r="D1404" s="18"/>
      <c r="E1404" s="167" t="s">
        <v>15</v>
      </c>
      <c r="F1404" s="170">
        <f t="shared" si="39"/>
        <v>1000</v>
      </c>
      <c r="G1404" s="170">
        <f t="shared" si="39"/>
        <v>0</v>
      </c>
      <c r="H1404" s="170"/>
      <c r="I1404" s="170"/>
      <c r="J1404" s="170"/>
    </row>
    <row r="1405" spans="1:10" x14ac:dyDescent="0.3">
      <c r="A1405" s="339"/>
      <c r="B1405" s="339"/>
      <c r="C1405" s="43"/>
      <c r="D1405" s="18"/>
      <c r="E1405" s="163" t="s">
        <v>17</v>
      </c>
      <c r="F1405" s="170">
        <f t="shared" si="39"/>
        <v>0</v>
      </c>
      <c r="G1405" s="170">
        <f t="shared" si="39"/>
        <v>0</v>
      </c>
      <c r="H1405" s="170"/>
      <c r="I1405" s="170"/>
      <c r="J1405" s="170"/>
    </row>
    <row r="1406" spans="1:10" x14ac:dyDescent="0.3">
      <c r="A1406" s="339"/>
      <c r="B1406" s="339"/>
      <c r="C1406" s="43"/>
      <c r="D1406" s="18"/>
      <c r="E1406" s="167" t="s">
        <v>15</v>
      </c>
      <c r="F1406" s="170">
        <f t="shared" si="39"/>
        <v>0</v>
      </c>
      <c r="G1406" s="170">
        <f t="shared" si="39"/>
        <v>0</v>
      </c>
      <c r="H1406" s="170"/>
      <c r="I1406" s="170"/>
      <c r="J1406" s="170"/>
    </row>
    <row r="1407" spans="1:10" ht="27.6" x14ac:dyDescent="0.3">
      <c r="A1407" s="339"/>
      <c r="B1407" s="339"/>
      <c r="C1407" s="43"/>
      <c r="D1407" s="18"/>
      <c r="E1407" s="163" t="s">
        <v>18</v>
      </c>
      <c r="F1407" s="170">
        <f t="shared" si="39"/>
        <v>0</v>
      </c>
      <c r="G1407" s="170">
        <f t="shared" si="39"/>
        <v>0</v>
      </c>
      <c r="H1407" s="170"/>
      <c r="I1407" s="170"/>
      <c r="J1407" s="170"/>
    </row>
    <row r="1408" spans="1:10" x14ac:dyDescent="0.3">
      <c r="A1408" s="339"/>
      <c r="B1408" s="339"/>
      <c r="C1408" s="43"/>
      <c r="D1408" s="18"/>
      <c r="E1408" s="167" t="s">
        <v>15</v>
      </c>
      <c r="F1408" s="170">
        <f t="shared" si="39"/>
        <v>0</v>
      </c>
      <c r="G1408" s="170">
        <f t="shared" si="39"/>
        <v>0</v>
      </c>
      <c r="H1408" s="170"/>
      <c r="I1408" s="170"/>
      <c r="J1408" s="170"/>
    </row>
    <row r="1409" spans="1:10" x14ac:dyDescent="0.3">
      <c r="A1409" s="339"/>
      <c r="B1409" s="339"/>
      <c r="C1409" s="43"/>
      <c r="D1409" s="18"/>
      <c r="E1409" s="163" t="s">
        <v>19</v>
      </c>
      <c r="F1409" s="170">
        <f t="shared" si="39"/>
        <v>150000</v>
      </c>
      <c r="G1409" s="170">
        <f t="shared" si="39"/>
        <v>0</v>
      </c>
      <c r="H1409" s="170"/>
      <c r="I1409" s="170"/>
      <c r="J1409" s="170"/>
    </row>
    <row r="1410" spans="1:10" x14ac:dyDescent="0.3">
      <c r="A1410" s="339"/>
      <c r="B1410" s="339"/>
      <c r="C1410" s="43"/>
      <c r="D1410" s="18"/>
      <c r="E1410" s="167" t="s">
        <v>15</v>
      </c>
      <c r="F1410" s="170">
        <f t="shared" si="39"/>
        <v>25000</v>
      </c>
      <c r="G1410" s="170">
        <f t="shared" si="39"/>
        <v>0</v>
      </c>
      <c r="H1410" s="170"/>
      <c r="I1410" s="170"/>
      <c r="J1410" s="170"/>
    </row>
    <row r="1411" spans="1:10" ht="27.6" x14ac:dyDescent="0.3">
      <c r="A1411" s="339"/>
      <c r="B1411" s="339"/>
      <c r="C1411" s="43"/>
      <c r="D1411" s="18"/>
      <c r="E1411" s="163" t="s">
        <v>21</v>
      </c>
      <c r="F1411" s="170">
        <f t="shared" si="39"/>
        <v>450000</v>
      </c>
      <c r="G1411" s="170">
        <f t="shared" si="39"/>
        <v>0</v>
      </c>
      <c r="H1411" s="170"/>
      <c r="I1411" s="170"/>
      <c r="J1411" s="170"/>
    </row>
    <row r="1412" spans="1:10" x14ac:dyDescent="0.3">
      <c r="A1412" s="339"/>
      <c r="B1412" s="339"/>
      <c r="C1412" s="43"/>
      <c r="D1412" s="18"/>
      <c r="E1412" s="167" t="s">
        <v>15</v>
      </c>
      <c r="F1412" s="170">
        <f t="shared" si="39"/>
        <v>75000</v>
      </c>
      <c r="G1412" s="170">
        <f t="shared" si="39"/>
        <v>0</v>
      </c>
      <c r="H1412" s="170"/>
      <c r="I1412" s="170"/>
      <c r="J1412" s="170"/>
    </row>
    <row r="1413" spans="1:10" x14ac:dyDescent="0.3">
      <c r="A1413" s="52"/>
      <c r="B1413" s="52"/>
      <c r="C1413" s="18"/>
      <c r="D1413" s="18"/>
      <c r="E1413" s="163" t="s">
        <v>14</v>
      </c>
      <c r="F1413" s="170">
        <f t="shared" ref="F1413:G1424" si="40">F1329+F1377+F1401</f>
        <v>837194.1</v>
      </c>
      <c r="G1413" s="173">
        <f t="shared" si="40"/>
        <v>2156</v>
      </c>
      <c r="H1413" s="173"/>
      <c r="I1413" s="173"/>
      <c r="J1413" s="170"/>
    </row>
    <row r="1414" spans="1:10" x14ac:dyDescent="0.3">
      <c r="A1414" s="52"/>
      <c r="B1414" s="52"/>
      <c r="C1414" s="18"/>
      <c r="D1414" s="18"/>
      <c r="E1414" s="167" t="s">
        <v>15</v>
      </c>
      <c r="F1414" s="170">
        <f t="shared" si="40"/>
        <v>137630.40000000002</v>
      </c>
      <c r="G1414" s="173">
        <f t="shared" si="40"/>
        <v>0</v>
      </c>
      <c r="H1414" s="173"/>
      <c r="I1414" s="173"/>
      <c r="J1414" s="170"/>
    </row>
    <row r="1415" spans="1:10" x14ac:dyDescent="0.3">
      <c r="A1415" s="52"/>
      <c r="B1415" s="52"/>
      <c r="C1415" s="18"/>
      <c r="D1415" s="18"/>
      <c r="E1415" s="163" t="s">
        <v>16</v>
      </c>
      <c r="F1415" s="170">
        <f t="shared" si="40"/>
        <v>25045.100000000002</v>
      </c>
      <c r="G1415" s="173">
        <f t="shared" si="40"/>
        <v>264</v>
      </c>
      <c r="H1415" s="173"/>
      <c r="I1415" s="173"/>
      <c r="J1415" s="170"/>
    </row>
    <row r="1416" spans="1:10" x14ac:dyDescent="0.3">
      <c r="A1416" s="52"/>
      <c r="B1416" s="52"/>
      <c r="C1416" s="18"/>
      <c r="D1416" s="18"/>
      <c r="E1416" s="167" t="s">
        <v>15</v>
      </c>
      <c r="F1416" s="170">
        <f t="shared" si="40"/>
        <v>2827.1000000000004</v>
      </c>
      <c r="G1416" s="173">
        <f t="shared" si="40"/>
        <v>44</v>
      </c>
      <c r="H1416" s="173"/>
      <c r="I1416" s="173"/>
      <c r="J1416" s="170"/>
    </row>
    <row r="1417" spans="1:10" x14ac:dyDescent="0.3">
      <c r="A1417" s="52"/>
      <c r="B1417" s="52"/>
      <c r="C1417" s="18"/>
      <c r="D1417" s="18"/>
      <c r="E1417" s="163" t="s">
        <v>17</v>
      </c>
      <c r="F1417" s="170">
        <f t="shared" si="40"/>
        <v>0</v>
      </c>
      <c r="G1417" s="173">
        <f t="shared" si="40"/>
        <v>0</v>
      </c>
      <c r="H1417" s="173"/>
      <c r="I1417" s="173"/>
      <c r="J1417" s="170"/>
    </row>
    <row r="1418" spans="1:10" x14ac:dyDescent="0.3">
      <c r="A1418" s="52"/>
      <c r="B1418" s="52"/>
      <c r="C1418" s="18"/>
      <c r="D1418" s="18"/>
      <c r="E1418" s="167" t="s">
        <v>15</v>
      </c>
      <c r="F1418" s="170">
        <f t="shared" si="40"/>
        <v>0</v>
      </c>
      <c r="G1418" s="173">
        <f t="shared" si="40"/>
        <v>0</v>
      </c>
      <c r="H1418" s="173"/>
      <c r="I1418" s="173"/>
      <c r="J1418" s="170"/>
    </row>
    <row r="1419" spans="1:10" ht="27.6" x14ac:dyDescent="0.3">
      <c r="A1419" s="52"/>
      <c r="B1419" s="52"/>
      <c r="C1419" s="18"/>
      <c r="D1419" s="18"/>
      <c r="E1419" s="163" t="s">
        <v>18</v>
      </c>
      <c r="F1419" s="170">
        <f t="shared" si="40"/>
        <v>0</v>
      </c>
      <c r="G1419" s="173">
        <f t="shared" si="40"/>
        <v>0</v>
      </c>
      <c r="H1419" s="173"/>
      <c r="I1419" s="173"/>
      <c r="J1419" s="170"/>
    </row>
    <row r="1420" spans="1:10" x14ac:dyDescent="0.3">
      <c r="A1420" s="52"/>
      <c r="B1420" s="52"/>
      <c r="C1420" s="18"/>
      <c r="D1420" s="18"/>
      <c r="E1420" s="167" t="s">
        <v>15</v>
      </c>
      <c r="F1420" s="170">
        <f t="shared" si="40"/>
        <v>0</v>
      </c>
      <c r="G1420" s="173">
        <f t="shared" si="40"/>
        <v>0</v>
      </c>
      <c r="H1420" s="173"/>
      <c r="I1420" s="173"/>
      <c r="J1420" s="170"/>
    </row>
    <row r="1421" spans="1:10" x14ac:dyDescent="0.3">
      <c r="A1421" s="52"/>
      <c r="B1421" s="52"/>
      <c r="C1421" s="18"/>
      <c r="D1421" s="18"/>
      <c r="E1421" s="163" t="s">
        <v>19</v>
      </c>
      <c r="F1421" s="170">
        <f t="shared" si="40"/>
        <v>6882732.5</v>
      </c>
      <c r="G1421" s="173">
        <f t="shared" si="40"/>
        <v>0</v>
      </c>
      <c r="H1421" s="173"/>
      <c r="I1421" s="173"/>
      <c r="J1421" s="170"/>
    </row>
    <row r="1422" spans="1:10" x14ac:dyDescent="0.3">
      <c r="A1422" s="52"/>
      <c r="B1422" s="52"/>
      <c r="C1422" s="18"/>
      <c r="D1422" s="18"/>
      <c r="E1422" s="167" t="s">
        <v>15</v>
      </c>
      <c r="F1422" s="170">
        <f t="shared" si="40"/>
        <v>808852.5</v>
      </c>
      <c r="G1422" s="173">
        <f t="shared" si="40"/>
        <v>0</v>
      </c>
      <c r="H1422" s="173"/>
      <c r="I1422" s="173"/>
      <c r="J1422" s="170"/>
    </row>
    <row r="1423" spans="1:10" ht="27.6" x14ac:dyDescent="0.3">
      <c r="A1423" s="52"/>
      <c r="B1423" s="52"/>
      <c r="C1423" s="18"/>
      <c r="D1423" s="18"/>
      <c r="E1423" s="163" t="s">
        <v>48</v>
      </c>
      <c r="F1423" s="170">
        <f t="shared" si="40"/>
        <v>7744971.6999999993</v>
      </c>
      <c r="G1423" s="173">
        <f t="shared" si="40"/>
        <v>2420</v>
      </c>
      <c r="H1423" s="173"/>
      <c r="I1423" s="173"/>
      <c r="J1423" s="170"/>
    </row>
    <row r="1424" spans="1:10" x14ac:dyDescent="0.3">
      <c r="A1424" s="52"/>
      <c r="B1424" s="52"/>
      <c r="C1424" s="18"/>
      <c r="D1424" s="18"/>
      <c r="E1424" s="167" t="s">
        <v>15</v>
      </c>
      <c r="F1424" s="170">
        <f t="shared" si="40"/>
        <v>949310</v>
      </c>
      <c r="G1424" s="173">
        <f t="shared" si="40"/>
        <v>44</v>
      </c>
      <c r="H1424" s="173"/>
      <c r="I1424" s="173"/>
      <c r="J1424" s="170"/>
    </row>
    <row r="1425" spans="1:10" ht="16.5" customHeight="1" x14ac:dyDescent="0.3">
      <c r="A1425" s="329" t="s">
        <v>212</v>
      </c>
      <c r="B1425" s="329"/>
      <c r="C1425" s="329"/>
      <c r="D1425" s="329"/>
      <c r="E1425" s="329"/>
      <c r="F1425" s="329"/>
      <c r="G1425" s="329"/>
      <c r="H1425" s="329"/>
      <c r="I1425" s="329"/>
      <c r="J1425" s="329"/>
    </row>
    <row r="1426" spans="1:10" ht="15.75" customHeight="1" x14ac:dyDescent="0.3">
      <c r="A1426" s="333" t="s">
        <v>213</v>
      </c>
      <c r="B1426" s="333" t="s">
        <v>214</v>
      </c>
      <c r="C1426" s="330" t="s">
        <v>215</v>
      </c>
      <c r="D1426" s="331" t="s">
        <v>216</v>
      </c>
      <c r="E1426" s="174" t="s">
        <v>14</v>
      </c>
      <c r="F1426" s="175">
        <v>39.247399999999999</v>
      </c>
      <c r="G1426" s="175">
        <v>3.4725999999999999</v>
      </c>
      <c r="H1426" s="259"/>
      <c r="I1426" s="259"/>
      <c r="J1426" s="334" t="s">
        <v>217</v>
      </c>
    </row>
    <row r="1427" spans="1:10" x14ac:dyDescent="0.3">
      <c r="A1427" s="333"/>
      <c r="B1427" s="333"/>
      <c r="C1427" s="330"/>
      <c r="D1427" s="331"/>
      <c r="E1427" s="176" t="s">
        <v>15</v>
      </c>
      <c r="F1427" s="177">
        <v>4.2946999999999997</v>
      </c>
      <c r="G1427" s="177">
        <v>2.8252999999999999</v>
      </c>
      <c r="H1427" s="260"/>
      <c r="I1427" s="260"/>
      <c r="J1427" s="334"/>
    </row>
    <row r="1428" spans="1:10" ht="15.75" customHeight="1" x14ac:dyDescent="0.3">
      <c r="A1428" s="333"/>
      <c r="B1428" s="333"/>
      <c r="C1428" s="330"/>
      <c r="D1428" s="331"/>
      <c r="E1428" s="178" t="s">
        <v>16</v>
      </c>
      <c r="F1428" s="177">
        <v>4.8507999999999996</v>
      </c>
      <c r="G1428" s="177">
        <v>3.4291999999999998</v>
      </c>
      <c r="H1428" s="261"/>
      <c r="I1428" s="261"/>
      <c r="J1428" s="335" t="s">
        <v>218</v>
      </c>
    </row>
    <row r="1429" spans="1:10" x14ac:dyDescent="0.3">
      <c r="A1429" s="333"/>
      <c r="B1429" s="333"/>
      <c r="C1429" s="330"/>
      <c r="D1429" s="331"/>
      <c r="E1429" s="176" t="s">
        <v>15</v>
      </c>
      <c r="F1429" s="177">
        <v>0.53080000000000005</v>
      </c>
      <c r="G1429" s="177">
        <v>0.84919999999999995</v>
      </c>
      <c r="H1429" s="260"/>
      <c r="I1429" s="260"/>
      <c r="J1429" s="335"/>
    </row>
    <row r="1430" spans="1:10" x14ac:dyDescent="0.3">
      <c r="A1430" s="333"/>
      <c r="B1430" s="333"/>
      <c r="C1430" s="330"/>
      <c r="D1430" s="331"/>
      <c r="E1430" s="178" t="s">
        <v>17</v>
      </c>
      <c r="F1430" s="177" t="s">
        <v>54</v>
      </c>
      <c r="G1430" s="177" t="s">
        <v>54</v>
      </c>
      <c r="H1430" s="262"/>
      <c r="I1430" s="262"/>
      <c r="J1430" s="179"/>
    </row>
    <row r="1431" spans="1:10" x14ac:dyDescent="0.3">
      <c r="A1431" s="333"/>
      <c r="B1431" s="333"/>
      <c r="C1431" s="330"/>
      <c r="D1431" s="331"/>
      <c r="E1431" s="176" t="s">
        <v>15</v>
      </c>
      <c r="F1431" s="177" t="s">
        <v>54</v>
      </c>
      <c r="G1431" s="177" t="s">
        <v>54</v>
      </c>
      <c r="H1431" s="262"/>
      <c r="I1431" s="262"/>
      <c r="J1431" s="179"/>
    </row>
    <row r="1432" spans="1:10" ht="27.6" x14ac:dyDescent="0.3">
      <c r="A1432" s="333"/>
      <c r="B1432" s="333"/>
      <c r="C1432" s="330"/>
      <c r="D1432" s="331"/>
      <c r="E1432" s="178" t="s">
        <v>18</v>
      </c>
      <c r="F1432" s="177" t="s">
        <v>54</v>
      </c>
      <c r="G1432" s="177" t="s">
        <v>54</v>
      </c>
      <c r="H1432" s="262"/>
      <c r="I1432" s="262"/>
      <c r="J1432" s="179"/>
    </row>
    <row r="1433" spans="1:10" x14ac:dyDescent="0.3">
      <c r="A1433" s="333"/>
      <c r="B1433" s="333"/>
      <c r="C1433" s="330"/>
      <c r="D1433" s="331"/>
      <c r="E1433" s="176" t="s">
        <v>15</v>
      </c>
      <c r="F1433" s="177" t="s">
        <v>54</v>
      </c>
      <c r="G1433" s="177" t="s">
        <v>54</v>
      </c>
      <c r="H1433" s="262"/>
      <c r="I1433" s="262"/>
      <c r="J1433" s="179"/>
    </row>
    <row r="1434" spans="1:10" x14ac:dyDescent="0.3">
      <c r="A1434" s="333"/>
      <c r="B1434" s="333"/>
      <c r="C1434" s="330"/>
      <c r="D1434" s="331"/>
      <c r="E1434" s="178" t="s">
        <v>19</v>
      </c>
      <c r="F1434" s="177" t="s">
        <v>54</v>
      </c>
      <c r="G1434" s="177" t="s">
        <v>54</v>
      </c>
      <c r="H1434" s="262"/>
      <c r="I1434" s="262"/>
      <c r="J1434" s="179"/>
    </row>
    <row r="1435" spans="1:10" x14ac:dyDescent="0.3">
      <c r="A1435" s="333"/>
      <c r="B1435" s="333"/>
      <c r="C1435" s="330"/>
      <c r="D1435" s="331"/>
      <c r="E1435" s="176" t="s">
        <v>15</v>
      </c>
      <c r="F1435" s="177" t="s">
        <v>54</v>
      </c>
      <c r="G1435" s="177" t="s">
        <v>54</v>
      </c>
      <c r="H1435" s="262"/>
      <c r="I1435" s="262"/>
      <c r="J1435" s="179"/>
    </row>
    <row r="1436" spans="1:10" x14ac:dyDescent="0.3">
      <c r="A1436" s="333"/>
      <c r="B1436" s="333"/>
      <c r="C1436" s="330"/>
      <c r="D1436" s="331"/>
      <c r="E1436" s="178" t="s">
        <v>20</v>
      </c>
      <c r="F1436" s="177">
        <v>44.098199999999999</v>
      </c>
      <c r="G1436" s="177">
        <v>6.9017999999999997</v>
      </c>
      <c r="H1436" s="262"/>
      <c r="I1436" s="262"/>
      <c r="J1436" s="179"/>
    </row>
    <row r="1437" spans="1:10" x14ac:dyDescent="0.3">
      <c r="A1437" s="333"/>
      <c r="B1437" s="333"/>
      <c r="C1437" s="330"/>
      <c r="D1437" s="331"/>
      <c r="E1437" s="180" t="s">
        <v>15</v>
      </c>
      <c r="F1437" s="181">
        <v>4.8254999999999999</v>
      </c>
      <c r="G1437" s="181">
        <v>3.6745000000000001</v>
      </c>
      <c r="H1437" s="261"/>
      <c r="I1437" s="261"/>
      <c r="J1437" s="182"/>
    </row>
    <row r="1438" spans="1:10" x14ac:dyDescent="0.3">
      <c r="A1438" s="333"/>
      <c r="B1438" s="333"/>
      <c r="C1438" s="15"/>
      <c r="D1438" s="16"/>
      <c r="E1438" s="5" t="s">
        <v>14</v>
      </c>
      <c r="F1438" s="183">
        <f t="shared" ref="F1438:G1449" si="41">F1426</f>
        <v>39.247399999999999</v>
      </c>
      <c r="G1438" s="183">
        <f t="shared" si="41"/>
        <v>3.4725999999999999</v>
      </c>
      <c r="H1438" s="263"/>
      <c r="I1438" s="263"/>
      <c r="J1438" s="7"/>
    </row>
    <row r="1439" spans="1:10" x14ac:dyDescent="0.3">
      <c r="A1439" s="333"/>
      <c r="B1439" s="333"/>
      <c r="C1439" s="18"/>
      <c r="D1439" s="19"/>
      <c r="E1439" s="8" t="s">
        <v>15</v>
      </c>
      <c r="F1439" s="184">
        <f t="shared" si="41"/>
        <v>4.2946999999999997</v>
      </c>
      <c r="G1439" s="184">
        <f t="shared" si="41"/>
        <v>2.8252999999999999</v>
      </c>
      <c r="H1439" s="264"/>
      <c r="I1439" s="264"/>
      <c r="J1439" s="10"/>
    </row>
    <row r="1440" spans="1:10" x14ac:dyDescent="0.3">
      <c r="A1440" s="333"/>
      <c r="B1440" s="333"/>
      <c r="C1440" s="18"/>
      <c r="D1440" s="19"/>
      <c r="E1440" s="11" t="s">
        <v>16</v>
      </c>
      <c r="F1440" s="184">
        <f t="shared" si="41"/>
        <v>4.8507999999999996</v>
      </c>
      <c r="G1440" s="184">
        <f t="shared" si="41"/>
        <v>3.4291999999999998</v>
      </c>
      <c r="H1440" s="264"/>
      <c r="I1440" s="264"/>
      <c r="J1440" s="10"/>
    </row>
    <row r="1441" spans="1:10" x14ac:dyDescent="0.3">
      <c r="A1441" s="333"/>
      <c r="B1441" s="333"/>
      <c r="C1441" s="18"/>
      <c r="D1441" s="19"/>
      <c r="E1441" s="8" t="s">
        <v>15</v>
      </c>
      <c r="F1441" s="184">
        <f t="shared" si="41"/>
        <v>0.53080000000000005</v>
      </c>
      <c r="G1441" s="184">
        <f t="shared" si="41"/>
        <v>0.84919999999999995</v>
      </c>
      <c r="H1441" s="264"/>
      <c r="I1441" s="264"/>
      <c r="J1441" s="10"/>
    </row>
    <row r="1442" spans="1:10" x14ac:dyDescent="0.3">
      <c r="A1442" s="333"/>
      <c r="B1442" s="333"/>
      <c r="C1442" s="18"/>
      <c r="D1442" s="19"/>
      <c r="E1442" s="11" t="s">
        <v>17</v>
      </c>
      <c r="F1442" s="184" t="str">
        <f t="shared" si="41"/>
        <v>-</v>
      </c>
      <c r="G1442" s="184" t="str">
        <f t="shared" si="41"/>
        <v>-</v>
      </c>
      <c r="H1442" s="264"/>
      <c r="I1442" s="264"/>
      <c r="J1442" s="10"/>
    </row>
    <row r="1443" spans="1:10" x14ac:dyDescent="0.3">
      <c r="A1443" s="333"/>
      <c r="B1443" s="333"/>
      <c r="C1443" s="18"/>
      <c r="D1443" s="19"/>
      <c r="E1443" s="8" t="s">
        <v>15</v>
      </c>
      <c r="F1443" s="184" t="str">
        <f t="shared" si="41"/>
        <v>-</v>
      </c>
      <c r="G1443" s="184" t="str">
        <f t="shared" si="41"/>
        <v>-</v>
      </c>
      <c r="H1443" s="264"/>
      <c r="I1443" s="264"/>
      <c r="J1443" s="10"/>
    </row>
    <row r="1444" spans="1:10" ht="27.6" x14ac:dyDescent="0.3">
      <c r="A1444" s="333"/>
      <c r="B1444" s="333"/>
      <c r="C1444" s="18"/>
      <c r="D1444" s="19"/>
      <c r="E1444" s="11" t="s">
        <v>18</v>
      </c>
      <c r="F1444" s="184" t="str">
        <f t="shared" si="41"/>
        <v>-</v>
      </c>
      <c r="G1444" s="184" t="str">
        <f t="shared" si="41"/>
        <v>-</v>
      </c>
      <c r="H1444" s="264"/>
      <c r="I1444" s="264"/>
      <c r="J1444" s="10"/>
    </row>
    <row r="1445" spans="1:10" x14ac:dyDescent="0.3">
      <c r="A1445" s="333"/>
      <c r="B1445" s="333"/>
      <c r="C1445" s="18"/>
      <c r="D1445" s="19"/>
      <c r="E1445" s="8" t="s">
        <v>15</v>
      </c>
      <c r="F1445" s="184" t="str">
        <f t="shared" si="41"/>
        <v>-</v>
      </c>
      <c r="G1445" s="184" t="str">
        <f t="shared" si="41"/>
        <v>-</v>
      </c>
      <c r="H1445" s="264"/>
      <c r="I1445" s="264"/>
      <c r="J1445" s="10"/>
    </row>
    <row r="1446" spans="1:10" x14ac:dyDescent="0.3">
      <c r="A1446" s="333"/>
      <c r="B1446" s="333"/>
      <c r="C1446" s="18"/>
      <c r="D1446" s="19"/>
      <c r="E1446" s="11" t="s">
        <v>19</v>
      </c>
      <c r="F1446" s="184" t="str">
        <f t="shared" si="41"/>
        <v>-</v>
      </c>
      <c r="G1446" s="184" t="str">
        <f t="shared" si="41"/>
        <v>-</v>
      </c>
      <c r="H1446" s="264"/>
      <c r="I1446" s="264"/>
      <c r="J1446" s="10"/>
    </row>
    <row r="1447" spans="1:10" x14ac:dyDescent="0.3">
      <c r="A1447" s="333"/>
      <c r="B1447" s="333"/>
      <c r="C1447" s="18"/>
      <c r="D1447" s="19"/>
      <c r="E1447" s="8" t="s">
        <v>15</v>
      </c>
      <c r="F1447" s="184" t="str">
        <f t="shared" si="41"/>
        <v>-</v>
      </c>
      <c r="G1447" s="184" t="str">
        <f t="shared" si="41"/>
        <v>-</v>
      </c>
      <c r="H1447" s="264"/>
      <c r="I1447" s="264"/>
      <c r="J1447" s="10"/>
    </row>
    <row r="1448" spans="1:10" ht="27.6" x14ac:dyDescent="0.3">
      <c r="A1448" s="333"/>
      <c r="B1448" s="333"/>
      <c r="C1448" s="18"/>
      <c r="D1448" s="19"/>
      <c r="E1448" s="11" t="s">
        <v>21</v>
      </c>
      <c r="F1448" s="184">
        <f t="shared" si="41"/>
        <v>44.098199999999999</v>
      </c>
      <c r="G1448" s="184">
        <f t="shared" si="41"/>
        <v>6.9017999999999997</v>
      </c>
      <c r="H1448" s="264"/>
      <c r="I1448" s="264"/>
      <c r="J1448" s="10"/>
    </row>
    <row r="1449" spans="1:10" x14ac:dyDescent="0.3">
      <c r="A1449" s="333"/>
      <c r="B1449" s="333"/>
      <c r="C1449" s="21"/>
      <c r="D1449" s="22"/>
      <c r="E1449" s="23" t="s">
        <v>15</v>
      </c>
      <c r="F1449" s="185">
        <f t="shared" si="41"/>
        <v>4.8254999999999999</v>
      </c>
      <c r="G1449" s="185">
        <f t="shared" si="41"/>
        <v>3.6745000000000001</v>
      </c>
      <c r="H1449" s="265"/>
      <c r="I1449" s="265"/>
      <c r="J1449" s="25"/>
    </row>
    <row r="1450" spans="1:10" ht="15.75" customHeight="1" x14ac:dyDescent="0.3">
      <c r="A1450" s="329" t="s">
        <v>219</v>
      </c>
      <c r="B1450" s="329" t="s">
        <v>220</v>
      </c>
      <c r="C1450" s="330" t="s">
        <v>221</v>
      </c>
      <c r="D1450" s="331" t="s">
        <v>222</v>
      </c>
      <c r="E1450" s="174" t="s">
        <v>14</v>
      </c>
      <c r="F1450" s="175">
        <v>11000</v>
      </c>
      <c r="G1450" s="175">
        <v>11800</v>
      </c>
      <c r="H1450" s="259"/>
      <c r="I1450" s="259"/>
      <c r="J1450" s="336" t="s">
        <v>223</v>
      </c>
    </row>
    <row r="1451" spans="1:10" x14ac:dyDescent="0.3">
      <c r="A1451" s="329"/>
      <c r="B1451" s="329"/>
      <c r="C1451" s="330"/>
      <c r="D1451" s="331"/>
      <c r="E1451" s="176" t="s">
        <v>15</v>
      </c>
      <c r="F1451" s="177">
        <v>1696</v>
      </c>
      <c r="G1451" s="177">
        <v>1234</v>
      </c>
      <c r="H1451" s="266"/>
      <c r="I1451" s="266"/>
      <c r="J1451" s="336"/>
    </row>
    <row r="1452" spans="1:10" x14ac:dyDescent="0.3">
      <c r="A1452" s="329"/>
      <c r="B1452" s="329"/>
      <c r="C1452" s="330"/>
      <c r="D1452" s="331"/>
      <c r="E1452" s="178" t="s">
        <v>16</v>
      </c>
      <c r="F1452" s="177">
        <v>1257.5999999999999</v>
      </c>
      <c r="G1452" s="177">
        <v>1458.4</v>
      </c>
      <c r="H1452" s="266"/>
      <c r="I1452" s="266"/>
      <c r="J1452" s="336"/>
    </row>
    <row r="1453" spans="1:10" x14ac:dyDescent="0.3">
      <c r="A1453" s="329"/>
      <c r="B1453" s="329"/>
      <c r="C1453" s="330"/>
      <c r="D1453" s="331"/>
      <c r="E1453" s="176" t="s">
        <v>15</v>
      </c>
      <c r="F1453" s="177">
        <v>209.6</v>
      </c>
      <c r="G1453" s="177">
        <v>200</v>
      </c>
      <c r="H1453" s="266"/>
      <c r="I1453" s="266"/>
      <c r="J1453" s="336"/>
    </row>
    <row r="1454" spans="1:10" x14ac:dyDescent="0.3">
      <c r="A1454" s="329"/>
      <c r="B1454" s="329"/>
      <c r="C1454" s="330"/>
      <c r="D1454" s="331"/>
      <c r="E1454" s="178" t="s">
        <v>17</v>
      </c>
      <c r="F1454" s="177">
        <v>0</v>
      </c>
      <c r="G1454" s="177">
        <v>0</v>
      </c>
      <c r="H1454" s="266"/>
      <c r="I1454" s="266"/>
      <c r="J1454" s="336"/>
    </row>
    <row r="1455" spans="1:10" x14ac:dyDescent="0.3">
      <c r="A1455" s="329"/>
      <c r="B1455" s="329"/>
      <c r="C1455" s="330"/>
      <c r="D1455" s="331"/>
      <c r="E1455" s="176" t="s">
        <v>15</v>
      </c>
      <c r="F1455" s="177">
        <v>0</v>
      </c>
      <c r="G1455" s="177">
        <v>0</v>
      </c>
      <c r="H1455" s="266"/>
      <c r="I1455" s="266"/>
      <c r="J1455" s="336"/>
    </row>
    <row r="1456" spans="1:10" ht="27.6" x14ac:dyDescent="0.3">
      <c r="A1456" s="329"/>
      <c r="B1456" s="329"/>
      <c r="C1456" s="330"/>
      <c r="D1456" s="331"/>
      <c r="E1456" s="178" t="s">
        <v>18</v>
      </c>
      <c r="F1456" s="177">
        <v>0</v>
      </c>
      <c r="G1456" s="177">
        <v>0</v>
      </c>
      <c r="H1456" s="266"/>
      <c r="I1456" s="266"/>
      <c r="J1456" s="336"/>
    </row>
    <row r="1457" spans="1:10" x14ac:dyDescent="0.3">
      <c r="A1457" s="329"/>
      <c r="B1457" s="329"/>
      <c r="C1457" s="330"/>
      <c r="D1457" s="331"/>
      <c r="E1457" s="176" t="s">
        <v>15</v>
      </c>
      <c r="F1457" s="177">
        <v>0</v>
      </c>
      <c r="G1457" s="177">
        <v>0</v>
      </c>
      <c r="H1457" s="266"/>
      <c r="I1457" s="266"/>
      <c r="J1457" s="336"/>
    </row>
    <row r="1458" spans="1:10" x14ac:dyDescent="0.3">
      <c r="A1458" s="329"/>
      <c r="B1458" s="329"/>
      <c r="C1458" s="330"/>
      <c r="D1458" s="331"/>
      <c r="E1458" s="178" t="s">
        <v>19</v>
      </c>
      <c r="F1458" s="177">
        <v>0</v>
      </c>
      <c r="G1458" s="177">
        <v>0</v>
      </c>
      <c r="H1458" s="266"/>
      <c r="I1458" s="266"/>
      <c r="J1458" s="336"/>
    </row>
    <row r="1459" spans="1:10" x14ac:dyDescent="0.3">
      <c r="A1459" s="329"/>
      <c r="B1459" s="329"/>
      <c r="C1459" s="330"/>
      <c r="D1459" s="331"/>
      <c r="E1459" s="176" t="s">
        <v>15</v>
      </c>
      <c r="F1459" s="177">
        <v>0</v>
      </c>
      <c r="G1459" s="177">
        <v>0</v>
      </c>
      <c r="H1459" s="266"/>
      <c r="I1459" s="266"/>
      <c r="J1459" s="336"/>
    </row>
    <row r="1460" spans="1:10" x14ac:dyDescent="0.3">
      <c r="A1460" s="329"/>
      <c r="B1460" s="329"/>
      <c r="C1460" s="330"/>
      <c r="D1460" s="331"/>
      <c r="E1460" s="178" t="s">
        <v>20</v>
      </c>
      <c r="F1460" s="177">
        <f>F1450+F1452+F1454+F1456+F1458</f>
        <v>12257.6</v>
      </c>
      <c r="G1460" s="177">
        <f>G1450+G1452+G1454+G1456+G1458</f>
        <v>13258.4</v>
      </c>
      <c r="H1460" s="266"/>
      <c r="I1460" s="266"/>
      <c r="J1460" s="336"/>
    </row>
    <row r="1461" spans="1:10" x14ac:dyDescent="0.3">
      <c r="A1461" s="329"/>
      <c r="B1461" s="329"/>
      <c r="C1461" s="330"/>
      <c r="D1461" s="331"/>
      <c r="E1461" s="180" t="s">
        <v>15</v>
      </c>
      <c r="F1461" s="181">
        <f>F1451+F1453+F1455+F1457+F1459</f>
        <v>1905.6</v>
      </c>
      <c r="G1461" s="181">
        <f>G1451+G1453+G1455+G1457+G1459</f>
        <v>1434</v>
      </c>
      <c r="H1461" s="266"/>
      <c r="I1461" s="266"/>
      <c r="J1461" s="336"/>
    </row>
    <row r="1462" spans="1:10" x14ac:dyDescent="0.3">
      <c r="A1462" s="329"/>
      <c r="B1462" s="329"/>
      <c r="C1462" s="15"/>
      <c r="D1462" s="16"/>
      <c r="E1462" s="5" t="s">
        <v>14</v>
      </c>
      <c r="F1462" s="183">
        <f t="shared" ref="F1462:G1473" si="42">F1450</f>
        <v>11000</v>
      </c>
      <c r="G1462" s="183">
        <f t="shared" si="42"/>
        <v>11800</v>
      </c>
      <c r="H1462" s="263"/>
      <c r="I1462" s="263"/>
      <c r="J1462" s="7"/>
    </row>
    <row r="1463" spans="1:10" x14ac:dyDescent="0.3">
      <c r="A1463" s="329"/>
      <c r="B1463" s="329"/>
      <c r="C1463" s="18"/>
      <c r="D1463" s="19"/>
      <c r="E1463" s="8" t="s">
        <v>15</v>
      </c>
      <c r="F1463" s="184">
        <f t="shared" si="42"/>
        <v>1696</v>
      </c>
      <c r="G1463" s="184">
        <f t="shared" si="42"/>
        <v>1234</v>
      </c>
      <c r="H1463" s="264"/>
      <c r="I1463" s="264"/>
      <c r="J1463" s="10"/>
    </row>
    <row r="1464" spans="1:10" x14ac:dyDescent="0.3">
      <c r="A1464" s="329"/>
      <c r="B1464" s="329"/>
      <c r="C1464" s="18"/>
      <c r="D1464" s="19"/>
      <c r="E1464" s="11" t="s">
        <v>16</v>
      </c>
      <c r="F1464" s="184">
        <f t="shared" si="42"/>
        <v>1257.5999999999999</v>
      </c>
      <c r="G1464" s="184">
        <f t="shared" si="42"/>
        <v>1458.4</v>
      </c>
      <c r="H1464" s="264"/>
      <c r="I1464" s="264"/>
      <c r="J1464" s="10"/>
    </row>
    <row r="1465" spans="1:10" x14ac:dyDescent="0.3">
      <c r="A1465" s="329"/>
      <c r="B1465" s="329"/>
      <c r="C1465" s="18"/>
      <c r="D1465" s="19"/>
      <c r="E1465" s="8" t="s">
        <v>15</v>
      </c>
      <c r="F1465" s="184">
        <f t="shared" si="42"/>
        <v>209.6</v>
      </c>
      <c r="G1465" s="184">
        <f t="shared" si="42"/>
        <v>200</v>
      </c>
      <c r="H1465" s="264"/>
      <c r="I1465" s="264"/>
      <c r="J1465" s="10"/>
    </row>
    <row r="1466" spans="1:10" x14ac:dyDescent="0.3">
      <c r="A1466" s="329"/>
      <c r="B1466" s="329"/>
      <c r="C1466" s="18"/>
      <c r="D1466" s="19"/>
      <c r="E1466" s="11" t="s">
        <v>17</v>
      </c>
      <c r="F1466" s="184">
        <f t="shared" si="42"/>
        <v>0</v>
      </c>
      <c r="G1466" s="184">
        <f t="shared" si="42"/>
        <v>0</v>
      </c>
      <c r="H1466" s="264"/>
      <c r="I1466" s="264"/>
      <c r="J1466" s="10"/>
    </row>
    <row r="1467" spans="1:10" x14ac:dyDescent="0.3">
      <c r="A1467" s="329"/>
      <c r="B1467" s="329"/>
      <c r="C1467" s="18"/>
      <c r="D1467" s="19"/>
      <c r="E1467" s="8" t="s">
        <v>15</v>
      </c>
      <c r="F1467" s="184">
        <f t="shared" si="42"/>
        <v>0</v>
      </c>
      <c r="G1467" s="184">
        <f t="shared" si="42"/>
        <v>0</v>
      </c>
      <c r="H1467" s="264"/>
      <c r="I1467" s="264"/>
      <c r="J1467" s="10"/>
    </row>
    <row r="1468" spans="1:10" ht="27.6" x14ac:dyDescent="0.3">
      <c r="A1468" s="329"/>
      <c r="B1468" s="329"/>
      <c r="C1468" s="18"/>
      <c r="D1468" s="19"/>
      <c r="E1468" s="11" t="s">
        <v>18</v>
      </c>
      <c r="F1468" s="184">
        <f t="shared" si="42"/>
        <v>0</v>
      </c>
      <c r="G1468" s="184">
        <f t="shared" si="42"/>
        <v>0</v>
      </c>
      <c r="H1468" s="264"/>
      <c r="I1468" s="264"/>
      <c r="J1468" s="10"/>
    </row>
    <row r="1469" spans="1:10" x14ac:dyDescent="0.3">
      <c r="A1469" s="329"/>
      <c r="B1469" s="329"/>
      <c r="C1469" s="18"/>
      <c r="D1469" s="19"/>
      <c r="E1469" s="8" t="s">
        <v>15</v>
      </c>
      <c r="F1469" s="184">
        <f t="shared" si="42"/>
        <v>0</v>
      </c>
      <c r="G1469" s="184">
        <f t="shared" si="42"/>
        <v>0</v>
      </c>
      <c r="H1469" s="264"/>
      <c r="I1469" s="264"/>
      <c r="J1469" s="10"/>
    </row>
    <row r="1470" spans="1:10" x14ac:dyDescent="0.3">
      <c r="A1470" s="329"/>
      <c r="B1470" s="329"/>
      <c r="C1470" s="18"/>
      <c r="D1470" s="19"/>
      <c r="E1470" s="11" t="s">
        <v>19</v>
      </c>
      <c r="F1470" s="184">
        <f t="shared" si="42"/>
        <v>0</v>
      </c>
      <c r="G1470" s="184">
        <f t="shared" si="42"/>
        <v>0</v>
      </c>
      <c r="H1470" s="264"/>
      <c r="I1470" s="264"/>
      <c r="J1470" s="10"/>
    </row>
    <row r="1471" spans="1:10" x14ac:dyDescent="0.3">
      <c r="A1471" s="329"/>
      <c r="B1471" s="329"/>
      <c r="C1471" s="18"/>
      <c r="D1471" s="19"/>
      <c r="E1471" s="8" t="s">
        <v>15</v>
      </c>
      <c r="F1471" s="184">
        <f t="shared" si="42"/>
        <v>0</v>
      </c>
      <c r="G1471" s="184">
        <f t="shared" si="42"/>
        <v>0</v>
      </c>
      <c r="H1471" s="264"/>
      <c r="I1471" s="264"/>
      <c r="J1471" s="10"/>
    </row>
    <row r="1472" spans="1:10" ht="27.6" x14ac:dyDescent="0.3">
      <c r="A1472" s="329"/>
      <c r="B1472" s="329"/>
      <c r="C1472" s="18"/>
      <c r="D1472" s="19"/>
      <c r="E1472" s="11" t="s">
        <v>21</v>
      </c>
      <c r="F1472" s="184">
        <f t="shared" si="42"/>
        <v>12257.6</v>
      </c>
      <c r="G1472" s="184">
        <f t="shared" si="42"/>
        <v>13258.4</v>
      </c>
      <c r="H1472" s="264"/>
      <c r="I1472" s="264"/>
      <c r="J1472" s="10"/>
    </row>
    <row r="1473" spans="1:10" x14ac:dyDescent="0.3">
      <c r="A1473" s="329"/>
      <c r="B1473" s="329"/>
      <c r="C1473" s="36"/>
      <c r="D1473" s="37"/>
      <c r="E1473" s="12" t="s">
        <v>15</v>
      </c>
      <c r="F1473" s="186">
        <f t="shared" si="42"/>
        <v>1905.6</v>
      </c>
      <c r="G1473" s="186">
        <f t="shared" si="42"/>
        <v>1434</v>
      </c>
      <c r="H1473" s="267"/>
      <c r="I1473" s="267"/>
      <c r="J1473" s="14"/>
    </row>
    <row r="1474" spans="1:10" ht="47.25" customHeight="1" x14ac:dyDescent="0.3">
      <c r="A1474" s="329" t="s">
        <v>224</v>
      </c>
      <c r="B1474" s="329" t="s">
        <v>225</v>
      </c>
      <c r="C1474" s="330" t="s">
        <v>226</v>
      </c>
      <c r="D1474" s="331" t="s">
        <v>227</v>
      </c>
      <c r="E1474" s="174" t="s">
        <v>14</v>
      </c>
      <c r="F1474" s="175">
        <v>461.178</v>
      </c>
      <c r="G1474" s="175">
        <v>995.178</v>
      </c>
      <c r="H1474" s="268"/>
      <c r="I1474" s="268"/>
      <c r="J1474" s="187" t="s">
        <v>228</v>
      </c>
    </row>
    <row r="1475" spans="1:10" x14ac:dyDescent="0.3">
      <c r="A1475" s="329"/>
      <c r="B1475" s="329"/>
      <c r="C1475" s="330"/>
      <c r="D1475" s="331"/>
      <c r="E1475" s="176" t="s">
        <v>15</v>
      </c>
      <c r="F1475" s="177">
        <v>76.863</v>
      </c>
      <c r="G1475" s="177">
        <v>165.863</v>
      </c>
      <c r="H1475" s="262"/>
      <c r="I1475" s="262"/>
      <c r="J1475" s="179" t="s">
        <v>229</v>
      </c>
    </row>
    <row r="1476" spans="1:10" x14ac:dyDescent="0.3">
      <c r="A1476" s="329"/>
      <c r="B1476" s="329"/>
      <c r="C1476" s="330"/>
      <c r="D1476" s="331"/>
      <c r="E1476" s="178" t="s">
        <v>16</v>
      </c>
      <c r="F1476" s="177">
        <v>57</v>
      </c>
      <c r="G1476" s="177">
        <v>123</v>
      </c>
      <c r="H1476" s="262"/>
      <c r="I1476" s="262"/>
      <c r="J1476" s="179"/>
    </row>
    <row r="1477" spans="1:10" ht="78" x14ac:dyDescent="0.3">
      <c r="A1477" s="329"/>
      <c r="B1477" s="329"/>
      <c r="C1477" s="330"/>
      <c r="D1477" s="331"/>
      <c r="E1477" s="176" t="s">
        <v>15</v>
      </c>
      <c r="F1477" s="177">
        <v>9.5</v>
      </c>
      <c r="G1477" s="177">
        <v>20.5</v>
      </c>
      <c r="H1477" s="262"/>
      <c r="I1477" s="262"/>
      <c r="J1477" s="179" t="s">
        <v>230</v>
      </c>
    </row>
    <row r="1478" spans="1:10" x14ac:dyDescent="0.3">
      <c r="A1478" s="329"/>
      <c r="B1478" s="329"/>
      <c r="C1478" s="330"/>
      <c r="D1478" s="331"/>
      <c r="E1478" s="178" t="s">
        <v>17</v>
      </c>
      <c r="F1478" s="177">
        <v>0</v>
      </c>
      <c r="G1478" s="177">
        <v>0</v>
      </c>
      <c r="H1478" s="262"/>
      <c r="I1478" s="262"/>
      <c r="J1478" s="179"/>
    </row>
    <row r="1479" spans="1:10" x14ac:dyDescent="0.3">
      <c r="A1479" s="329"/>
      <c r="B1479" s="329"/>
      <c r="C1479" s="330"/>
      <c r="D1479" s="331"/>
      <c r="E1479" s="176" t="s">
        <v>15</v>
      </c>
      <c r="F1479" s="177">
        <v>0</v>
      </c>
      <c r="G1479" s="177">
        <v>0</v>
      </c>
      <c r="H1479" s="262"/>
      <c r="I1479" s="262"/>
      <c r="J1479" s="179"/>
    </row>
    <row r="1480" spans="1:10" ht="27.6" x14ac:dyDescent="0.3">
      <c r="A1480" s="329"/>
      <c r="B1480" s="329"/>
      <c r="C1480" s="330"/>
      <c r="D1480" s="331"/>
      <c r="E1480" s="178" t="s">
        <v>18</v>
      </c>
      <c r="F1480" s="177">
        <v>0</v>
      </c>
      <c r="G1480" s="177">
        <v>0</v>
      </c>
      <c r="H1480" s="262"/>
      <c r="I1480" s="262"/>
      <c r="J1480" s="179"/>
    </row>
    <row r="1481" spans="1:10" x14ac:dyDescent="0.3">
      <c r="A1481" s="329"/>
      <c r="B1481" s="329"/>
      <c r="C1481" s="330"/>
      <c r="D1481" s="331"/>
      <c r="E1481" s="176" t="s">
        <v>15</v>
      </c>
      <c r="F1481" s="177">
        <v>0</v>
      </c>
      <c r="G1481" s="177">
        <v>0</v>
      </c>
      <c r="H1481" s="262"/>
      <c r="I1481" s="262"/>
      <c r="J1481" s="179"/>
    </row>
    <row r="1482" spans="1:10" ht="31.2" x14ac:dyDescent="0.3">
      <c r="A1482" s="329"/>
      <c r="B1482" s="329"/>
      <c r="C1482" s="330"/>
      <c r="D1482" s="331"/>
      <c r="E1482" s="178" t="s">
        <v>19</v>
      </c>
      <c r="F1482" s="177">
        <v>450</v>
      </c>
      <c r="G1482" s="177">
        <v>0</v>
      </c>
      <c r="H1482" s="262"/>
      <c r="I1482" s="262"/>
      <c r="J1482" s="179" t="s">
        <v>231</v>
      </c>
    </row>
    <row r="1483" spans="1:10" x14ac:dyDescent="0.3">
      <c r="A1483" s="329"/>
      <c r="B1483" s="329"/>
      <c r="C1483" s="330"/>
      <c r="D1483" s="331"/>
      <c r="E1483" s="176" t="s">
        <v>15</v>
      </c>
      <c r="F1483" s="177">
        <v>150</v>
      </c>
      <c r="G1483" s="177">
        <v>0</v>
      </c>
      <c r="H1483" s="262"/>
      <c r="I1483" s="262"/>
      <c r="J1483" s="179"/>
    </row>
    <row r="1484" spans="1:10" x14ac:dyDescent="0.3">
      <c r="A1484" s="329"/>
      <c r="B1484" s="329"/>
      <c r="C1484" s="330"/>
      <c r="D1484" s="331"/>
      <c r="E1484" s="178" t="s">
        <v>20</v>
      </c>
      <c r="F1484" s="177">
        <f>F1474+F1476+F1478+F1480+F1482</f>
        <v>968.178</v>
      </c>
      <c r="G1484" s="177">
        <f>G1474+G1476+G1478+G1480+G1482</f>
        <v>1118.1779999999999</v>
      </c>
      <c r="H1484" s="262"/>
      <c r="I1484" s="262"/>
      <c r="J1484" s="179"/>
    </row>
    <row r="1485" spans="1:10" x14ac:dyDescent="0.3">
      <c r="A1485" s="329"/>
      <c r="B1485" s="329"/>
      <c r="C1485" s="330"/>
      <c r="D1485" s="331"/>
      <c r="E1485" s="180" t="s">
        <v>15</v>
      </c>
      <c r="F1485" s="181">
        <f>F1475+F1477+F1479+F1481+F1483</f>
        <v>236.363</v>
      </c>
      <c r="G1485" s="181">
        <f>G1475+G1477+G1479+G1481+G1483</f>
        <v>186.363</v>
      </c>
      <c r="H1485" s="261"/>
      <c r="I1485" s="261"/>
      <c r="J1485" s="182"/>
    </row>
    <row r="1486" spans="1:10" x14ac:dyDescent="0.3">
      <c r="A1486" s="329"/>
      <c r="B1486" s="329"/>
      <c r="C1486" s="15"/>
      <c r="D1486" s="16"/>
      <c r="E1486" s="5" t="s">
        <v>14</v>
      </c>
      <c r="F1486" s="183">
        <f t="shared" ref="F1486:G1497" si="43">F1474</f>
        <v>461.178</v>
      </c>
      <c r="G1486" s="183">
        <f t="shared" si="43"/>
        <v>995.178</v>
      </c>
      <c r="H1486" s="263"/>
      <c r="I1486" s="263"/>
      <c r="J1486" s="7"/>
    </row>
    <row r="1487" spans="1:10" x14ac:dyDescent="0.3">
      <c r="A1487" s="329"/>
      <c r="B1487" s="329"/>
      <c r="C1487" s="18"/>
      <c r="D1487" s="19"/>
      <c r="E1487" s="8" t="s">
        <v>15</v>
      </c>
      <c r="F1487" s="184">
        <f t="shared" si="43"/>
        <v>76.863</v>
      </c>
      <c r="G1487" s="184">
        <f t="shared" si="43"/>
        <v>165.863</v>
      </c>
      <c r="H1487" s="264"/>
      <c r="I1487" s="264"/>
      <c r="J1487" s="10"/>
    </row>
    <row r="1488" spans="1:10" x14ac:dyDescent="0.3">
      <c r="A1488" s="329"/>
      <c r="B1488" s="329"/>
      <c r="C1488" s="18"/>
      <c r="D1488" s="19"/>
      <c r="E1488" s="11" t="s">
        <v>16</v>
      </c>
      <c r="F1488" s="184">
        <f t="shared" si="43"/>
        <v>57</v>
      </c>
      <c r="G1488" s="184">
        <f t="shared" si="43"/>
        <v>123</v>
      </c>
      <c r="H1488" s="264"/>
      <c r="I1488" s="264"/>
      <c r="J1488" s="10"/>
    </row>
    <row r="1489" spans="1:10" x14ac:dyDescent="0.3">
      <c r="A1489" s="329"/>
      <c r="B1489" s="329"/>
      <c r="C1489" s="18"/>
      <c r="D1489" s="19"/>
      <c r="E1489" s="8" t="s">
        <v>15</v>
      </c>
      <c r="F1489" s="184">
        <f t="shared" si="43"/>
        <v>9.5</v>
      </c>
      <c r="G1489" s="184">
        <f t="shared" si="43"/>
        <v>20.5</v>
      </c>
      <c r="H1489" s="264"/>
      <c r="I1489" s="264"/>
      <c r="J1489" s="10"/>
    </row>
    <row r="1490" spans="1:10" x14ac:dyDescent="0.3">
      <c r="A1490" s="329"/>
      <c r="B1490" s="329"/>
      <c r="C1490" s="18"/>
      <c r="D1490" s="19"/>
      <c r="E1490" s="11" t="s">
        <v>17</v>
      </c>
      <c r="F1490" s="184">
        <f t="shared" si="43"/>
        <v>0</v>
      </c>
      <c r="G1490" s="184">
        <f t="shared" si="43"/>
        <v>0</v>
      </c>
      <c r="H1490" s="264"/>
      <c r="I1490" s="264"/>
      <c r="J1490" s="10"/>
    </row>
    <row r="1491" spans="1:10" x14ac:dyDescent="0.3">
      <c r="A1491" s="329"/>
      <c r="B1491" s="329"/>
      <c r="C1491" s="18"/>
      <c r="D1491" s="19"/>
      <c r="E1491" s="8" t="s">
        <v>15</v>
      </c>
      <c r="F1491" s="184">
        <f t="shared" si="43"/>
        <v>0</v>
      </c>
      <c r="G1491" s="184">
        <f t="shared" si="43"/>
        <v>0</v>
      </c>
      <c r="H1491" s="264"/>
      <c r="I1491" s="264"/>
      <c r="J1491" s="10"/>
    </row>
    <row r="1492" spans="1:10" ht="27.6" x14ac:dyDescent="0.3">
      <c r="A1492" s="329"/>
      <c r="B1492" s="329"/>
      <c r="C1492" s="18"/>
      <c r="D1492" s="19"/>
      <c r="E1492" s="11" t="s">
        <v>18</v>
      </c>
      <c r="F1492" s="184">
        <f t="shared" si="43"/>
        <v>0</v>
      </c>
      <c r="G1492" s="184">
        <f t="shared" si="43"/>
        <v>0</v>
      </c>
      <c r="H1492" s="264"/>
      <c r="I1492" s="264"/>
      <c r="J1492" s="10"/>
    </row>
    <row r="1493" spans="1:10" x14ac:dyDescent="0.3">
      <c r="A1493" s="329"/>
      <c r="B1493" s="329"/>
      <c r="C1493" s="18"/>
      <c r="D1493" s="19"/>
      <c r="E1493" s="8" t="s">
        <v>15</v>
      </c>
      <c r="F1493" s="184">
        <f t="shared" si="43"/>
        <v>0</v>
      </c>
      <c r="G1493" s="184">
        <f t="shared" si="43"/>
        <v>0</v>
      </c>
      <c r="H1493" s="264"/>
      <c r="I1493" s="264"/>
      <c r="J1493" s="10"/>
    </row>
    <row r="1494" spans="1:10" x14ac:dyDescent="0.3">
      <c r="A1494" s="329"/>
      <c r="B1494" s="329"/>
      <c r="C1494" s="18"/>
      <c r="D1494" s="19"/>
      <c r="E1494" s="11" t="s">
        <v>19</v>
      </c>
      <c r="F1494" s="184">
        <f t="shared" si="43"/>
        <v>450</v>
      </c>
      <c r="G1494" s="184">
        <f t="shared" si="43"/>
        <v>0</v>
      </c>
      <c r="H1494" s="264"/>
      <c r="I1494" s="264"/>
      <c r="J1494" s="10"/>
    </row>
    <row r="1495" spans="1:10" x14ac:dyDescent="0.3">
      <c r="A1495" s="329"/>
      <c r="B1495" s="329"/>
      <c r="C1495" s="18"/>
      <c r="D1495" s="19"/>
      <c r="E1495" s="8" t="s">
        <v>15</v>
      </c>
      <c r="F1495" s="184">
        <f t="shared" si="43"/>
        <v>150</v>
      </c>
      <c r="G1495" s="184">
        <f t="shared" si="43"/>
        <v>0</v>
      </c>
      <c r="H1495" s="264"/>
      <c r="I1495" s="264"/>
      <c r="J1495" s="10"/>
    </row>
    <row r="1496" spans="1:10" ht="27.6" x14ac:dyDescent="0.3">
      <c r="A1496" s="329"/>
      <c r="B1496" s="329"/>
      <c r="C1496" s="18"/>
      <c r="D1496" s="19"/>
      <c r="E1496" s="11" t="s">
        <v>21</v>
      </c>
      <c r="F1496" s="184">
        <f t="shared" si="43"/>
        <v>968.178</v>
      </c>
      <c r="G1496" s="184">
        <f t="shared" si="43"/>
        <v>1118.1779999999999</v>
      </c>
      <c r="H1496" s="264"/>
      <c r="I1496" s="264"/>
      <c r="J1496" s="10"/>
    </row>
    <row r="1497" spans="1:10" x14ac:dyDescent="0.3">
      <c r="A1497" s="329"/>
      <c r="B1497" s="329"/>
      <c r="C1497" s="36"/>
      <c r="D1497" s="37"/>
      <c r="E1497" s="12" t="s">
        <v>15</v>
      </c>
      <c r="F1497" s="186">
        <f t="shared" si="43"/>
        <v>236.363</v>
      </c>
      <c r="G1497" s="186">
        <f t="shared" si="43"/>
        <v>186.363</v>
      </c>
      <c r="H1497" s="267"/>
      <c r="I1497" s="267"/>
      <c r="J1497" s="14"/>
    </row>
    <row r="1498" spans="1:10" x14ac:dyDescent="0.3">
      <c r="A1498" s="87"/>
      <c r="B1498" s="109"/>
      <c r="C1498" s="16"/>
      <c r="D1498" s="16"/>
      <c r="E1498" s="110" t="s">
        <v>14</v>
      </c>
      <c r="F1498" s="183">
        <f t="shared" ref="F1498:G1507" si="44">SUM(F1438,F1462,F1486)</f>
        <v>11500.4254</v>
      </c>
      <c r="G1498" s="183">
        <f t="shared" si="44"/>
        <v>12798.650599999999</v>
      </c>
      <c r="H1498" s="269"/>
      <c r="I1498" s="269"/>
      <c r="J1498" s="111"/>
    </row>
    <row r="1499" spans="1:10" x14ac:dyDescent="0.3">
      <c r="A1499" s="52"/>
      <c r="B1499" s="112"/>
      <c r="C1499" s="19"/>
      <c r="D1499" s="19"/>
      <c r="E1499" s="113" t="s">
        <v>15</v>
      </c>
      <c r="F1499" s="184">
        <f t="shared" si="44"/>
        <v>1777.1577</v>
      </c>
      <c r="G1499" s="184">
        <f t="shared" si="44"/>
        <v>1402.6883</v>
      </c>
      <c r="H1499" s="270"/>
      <c r="I1499" s="270"/>
      <c r="J1499" s="114"/>
    </row>
    <row r="1500" spans="1:10" x14ac:dyDescent="0.3">
      <c r="A1500" s="52"/>
      <c r="B1500" s="112"/>
      <c r="C1500" s="19"/>
      <c r="D1500" s="19"/>
      <c r="E1500" s="115" t="s">
        <v>16</v>
      </c>
      <c r="F1500" s="184">
        <f t="shared" si="44"/>
        <v>1319.4507999999998</v>
      </c>
      <c r="G1500" s="184">
        <f t="shared" si="44"/>
        <v>1584.8292000000001</v>
      </c>
      <c r="H1500" s="270"/>
      <c r="I1500" s="270"/>
      <c r="J1500" s="114"/>
    </row>
    <row r="1501" spans="1:10" x14ac:dyDescent="0.3">
      <c r="A1501" s="52"/>
      <c r="B1501" s="112"/>
      <c r="C1501" s="19"/>
      <c r="D1501" s="19"/>
      <c r="E1501" s="113" t="s">
        <v>15</v>
      </c>
      <c r="F1501" s="184">
        <f t="shared" si="44"/>
        <v>219.63079999999999</v>
      </c>
      <c r="G1501" s="184">
        <f t="shared" si="44"/>
        <v>221.3492</v>
      </c>
      <c r="H1501" s="270"/>
      <c r="I1501" s="270"/>
      <c r="J1501" s="114"/>
    </row>
    <row r="1502" spans="1:10" x14ac:dyDescent="0.3">
      <c r="A1502" s="52"/>
      <c r="B1502" s="112"/>
      <c r="C1502" s="19"/>
      <c r="D1502" s="19"/>
      <c r="E1502" s="115" t="s">
        <v>17</v>
      </c>
      <c r="F1502" s="184">
        <f t="shared" si="44"/>
        <v>0</v>
      </c>
      <c r="G1502" s="184">
        <f t="shared" si="44"/>
        <v>0</v>
      </c>
      <c r="H1502" s="270"/>
      <c r="I1502" s="270"/>
      <c r="J1502" s="114"/>
    </row>
    <row r="1503" spans="1:10" x14ac:dyDescent="0.3">
      <c r="A1503" s="52"/>
      <c r="B1503" s="112"/>
      <c r="C1503" s="19"/>
      <c r="D1503" s="19"/>
      <c r="E1503" s="113" t="s">
        <v>15</v>
      </c>
      <c r="F1503" s="184">
        <f t="shared" si="44"/>
        <v>0</v>
      </c>
      <c r="G1503" s="184">
        <f t="shared" si="44"/>
        <v>0</v>
      </c>
      <c r="H1503" s="270"/>
      <c r="I1503" s="270"/>
      <c r="J1503" s="114"/>
    </row>
    <row r="1504" spans="1:10" ht="27.6" x14ac:dyDescent="0.3">
      <c r="A1504" s="52"/>
      <c r="B1504" s="112"/>
      <c r="C1504" s="19"/>
      <c r="D1504" s="19"/>
      <c r="E1504" s="115" t="s">
        <v>18</v>
      </c>
      <c r="F1504" s="184">
        <f t="shared" si="44"/>
        <v>0</v>
      </c>
      <c r="G1504" s="184">
        <f t="shared" si="44"/>
        <v>0</v>
      </c>
      <c r="H1504" s="270"/>
      <c r="I1504" s="270"/>
      <c r="J1504" s="114"/>
    </row>
    <row r="1505" spans="1:10" x14ac:dyDescent="0.3">
      <c r="A1505" s="52"/>
      <c r="B1505" s="112"/>
      <c r="C1505" s="19"/>
      <c r="D1505" s="19"/>
      <c r="E1505" s="113" t="s">
        <v>15</v>
      </c>
      <c r="F1505" s="184">
        <f t="shared" si="44"/>
        <v>0</v>
      </c>
      <c r="G1505" s="184">
        <f t="shared" si="44"/>
        <v>0</v>
      </c>
      <c r="H1505" s="270"/>
      <c r="I1505" s="270"/>
      <c r="J1505" s="114"/>
    </row>
    <row r="1506" spans="1:10" x14ac:dyDescent="0.3">
      <c r="A1506" s="52"/>
      <c r="B1506" s="112"/>
      <c r="C1506" s="19"/>
      <c r="D1506" s="19"/>
      <c r="E1506" s="115" t="s">
        <v>19</v>
      </c>
      <c r="F1506" s="184">
        <f t="shared" si="44"/>
        <v>450</v>
      </c>
      <c r="G1506" s="184">
        <f t="shared" si="44"/>
        <v>0</v>
      </c>
      <c r="H1506" s="270"/>
      <c r="I1506" s="270"/>
      <c r="J1506" s="114"/>
    </row>
    <row r="1507" spans="1:10" x14ac:dyDescent="0.3">
      <c r="A1507" s="52"/>
      <c r="B1507" s="112"/>
      <c r="C1507" s="19"/>
      <c r="D1507" s="19"/>
      <c r="E1507" s="113" t="s">
        <v>15</v>
      </c>
      <c r="F1507" s="184">
        <f t="shared" si="44"/>
        <v>150</v>
      </c>
      <c r="G1507" s="184">
        <f t="shared" si="44"/>
        <v>0</v>
      </c>
      <c r="H1507" s="270"/>
      <c r="I1507" s="270"/>
      <c r="J1507" s="114"/>
    </row>
    <row r="1508" spans="1:10" ht="27.6" x14ac:dyDescent="0.3">
      <c r="A1508" s="52"/>
      <c r="B1508" s="112"/>
      <c r="C1508" s="19"/>
      <c r="D1508" s="19"/>
      <c r="E1508" s="115" t="s">
        <v>48</v>
      </c>
      <c r="F1508" s="184">
        <f>F1448+F1472+F1496</f>
        <v>13269.876200000001</v>
      </c>
      <c r="G1508" s="184">
        <f>SUM(G1448,G1472,G1496)</f>
        <v>14383.479799999999</v>
      </c>
      <c r="H1508" s="270"/>
      <c r="I1508" s="270"/>
      <c r="J1508" s="114"/>
    </row>
    <row r="1509" spans="1:10" x14ac:dyDescent="0.3">
      <c r="A1509" s="92"/>
      <c r="B1509" s="116"/>
      <c r="C1509" s="22"/>
      <c r="D1509" s="22"/>
      <c r="E1509" s="117" t="s">
        <v>15</v>
      </c>
      <c r="F1509" s="185">
        <f>SUM(F1449,F1473,F1497)</f>
        <v>2146.7884999999997</v>
      </c>
      <c r="G1509" s="185">
        <f>SUM(G1449,G1473,G1497)</f>
        <v>1624.0375000000001</v>
      </c>
      <c r="H1509" s="271"/>
      <c r="I1509" s="271"/>
      <c r="J1509" s="118"/>
    </row>
    <row r="1510" spans="1:10" ht="14.4" x14ac:dyDescent="0.3">
      <c r="A1510" s="332" t="s">
        <v>232</v>
      </c>
      <c r="B1510" s="332"/>
      <c r="C1510" s="332"/>
      <c r="D1510" s="332"/>
      <c r="E1510" s="332"/>
      <c r="F1510" s="332"/>
      <c r="G1510" s="332"/>
      <c r="H1510" s="332"/>
      <c r="I1510" s="332"/>
      <c r="J1510" s="332"/>
    </row>
    <row r="1511" spans="1:10" x14ac:dyDescent="0.3">
      <c r="A1511" s="87"/>
      <c r="B1511" s="109"/>
      <c r="C1511" s="16"/>
      <c r="D1511" s="16"/>
      <c r="E1511" s="110" t="s">
        <v>14</v>
      </c>
      <c r="F1511" s="59">
        <f t="shared" ref="F1511:G1522" si="45">SUM(F226,F551,F660,F781,F878,F1063,F976,F915,F1304,F1413,F1498)</f>
        <v>880330.74109999987</v>
      </c>
      <c r="G1511" s="59">
        <f t="shared" si="45"/>
        <v>110830.49949999999</v>
      </c>
      <c r="H1511" s="235"/>
      <c r="I1511" s="235"/>
      <c r="J1511" s="111"/>
    </row>
    <row r="1512" spans="1:10" x14ac:dyDescent="0.3">
      <c r="A1512" s="52"/>
      <c r="B1512" s="112"/>
      <c r="C1512" s="19"/>
      <c r="D1512" s="19"/>
      <c r="E1512" s="113" t="s">
        <v>15</v>
      </c>
      <c r="F1512" s="60">
        <f t="shared" si="45"/>
        <v>147449.60620000004</v>
      </c>
      <c r="G1512" s="60">
        <f t="shared" si="45"/>
        <v>3919.9637000000002</v>
      </c>
      <c r="H1512" s="236"/>
      <c r="I1512" s="236"/>
      <c r="J1512" s="114"/>
    </row>
    <row r="1513" spans="1:10" x14ac:dyDescent="0.3">
      <c r="A1513" s="52"/>
      <c r="B1513" s="112"/>
      <c r="C1513" s="19"/>
      <c r="D1513" s="19"/>
      <c r="E1513" s="115" t="s">
        <v>16</v>
      </c>
      <c r="F1513" s="60">
        <f t="shared" si="45"/>
        <v>36127.039600000004</v>
      </c>
      <c r="G1513" s="60">
        <f t="shared" si="45"/>
        <v>6802.6716999999999</v>
      </c>
      <c r="H1513" s="236"/>
      <c r="I1513" s="236"/>
      <c r="J1513" s="114"/>
    </row>
    <row r="1514" spans="1:10" x14ac:dyDescent="0.3">
      <c r="A1514" s="52"/>
      <c r="B1514" s="112"/>
      <c r="C1514" s="19"/>
      <c r="D1514" s="19"/>
      <c r="E1514" s="113" t="s">
        <v>15</v>
      </c>
      <c r="F1514" s="60">
        <f t="shared" si="45"/>
        <v>4941.8678</v>
      </c>
      <c r="G1514" s="60">
        <f t="shared" si="45"/>
        <v>1033.9574</v>
      </c>
      <c r="H1514" s="236"/>
      <c r="I1514" s="236"/>
      <c r="J1514" s="114"/>
    </row>
    <row r="1515" spans="1:10" x14ac:dyDescent="0.3">
      <c r="A1515" s="52"/>
      <c r="B1515" s="112"/>
      <c r="C1515" s="19"/>
      <c r="D1515" s="19"/>
      <c r="E1515" s="115" t="s">
        <v>17</v>
      </c>
      <c r="F1515" s="60">
        <f t="shared" si="45"/>
        <v>508.09999999999997</v>
      </c>
      <c r="G1515" s="60">
        <f t="shared" si="45"/>
        <v>168.18</v>
      </c>
      <c r="H1515" s="236"/>
      <c r="I1515" s="236"/>
      <c r="J1515" s="114"/>
    </row>
    <row r="1516" spans="1:10" x14ac:dyDescent="0.3">
      <c r="A1516" s="52"/>
      <c r="B1516" s="112"/>
      <c r="C1516" s="19"/>
      <c r="D1516" s="19"/>
      <c r="E1516" s="113" t="s">
        <v>15</v>
      </c>
      <c r="F1516" s="60">
        <f t="shared" si="45"/>
        <v>257.09999999999997</v>
      </c>
      <c r="G1516" s="60">
        <f t="shared" si="45"/>
        <v>12.79</v>
      </c>
      <c r="H1516" s="236"/>
      <c r="I1516" s="236"/>
      <c r="J1516" s="114"/>
    </row>
    <row r="1517" spans="1:10" ht="27.6" x14ac:dyDescent="0.3">
      <c r="A1517" s="52"/>
      <c r="B1517" s="112"/>
      <c r="C1517" s="19"/>
      <c r="D1517" s="19"/>
      <c r="E1517" s="115" t="s">
        <v>18</v>
      </c>
      <c r="F1517" s="60">
        <f t="shared" si="45"/>
        <v>13846.769999999999</v>
      </c>
      <c r="G1517" s="60">
        <f t="shared" si="45"/>
        <v>0</v>
      </c>
      <c r="H1517" s="236"/>
      <c r="I1517" s="236"/>
      <c r="J1517" s="114"/>
    </row>
    <row r="1518" spans="1:10" x14ac:dyDescent="0.3">
      <c r="A1518" s="52"/>
      <c r="B1518" s="112"/>
      <c r="C1518" s="19"/>
      <c r="D1518" s="19"/>
      <c r="E1518" s="113" t="s">
        <v>15</v>
      </c>
      <c r="F1518" s="60">
        <f t="shared" si="45"/>
        <v>1492.6200000000001</v>
      </c>
      <c r="G1518" s="60">
        <f t="shared" si="45"/>
        <v>147</v>
      </c>
      <c r="H1518" s="236"/>
      <c r="I1518" s="236"/>
      <c r="J1518" s="114"/>
    </row>
    <row r="1519" spans="1:10" x14ac:dyDescent="0.3">
      <c r="A1519" s="52"/>
      <c r="B1519" s="112"/>
      <c r="C1519" s="19"/>
      <c r="D1519" s="19"/>
      <c r="E1519" s="115" t="s">
        <v>19</v>
      </c>
      <c r="F1519" s="60">
        <f t="shared" si="45"/>
        <v>6883965.2170000002</v>
      </c>
      <c r="G1519" s="60">
        <f t="shared" si="45"/>
        <v>1551.0612000000001</v>
      </c>
      <c r="H1519" s="236"/>
      <c r="I1519" s="236"/>
      <c r="J1519" s="114"/>
    </row>
    <row r="1520" spans="1:10" x14ac:dyDescent="0.3">
      <c r="A1520" s="52"/>
      <c r="B1520" s="112"/>
      <c r="C1520" s="19"/>
      <c r="D1520" s="19"/>
      <c r="E1520" s="113" t="s">
        <v>15</v>
      </c>
      <c r="F1520" s="60">
        <f t="shared" si="45"/>
        <v>809128.98950000003</v>
      </c>
      <c r="G1520" s="60">
        <f t="shared" si="45"/>
        <v>549.42669999999998</v>
      </c>
      <c r="H1520" s="236"/>
      <c r="I1520" s="236"/>
      <c r="J1520" s="114"/>
    </row>
    <row r="1521" spans="1:10" ht="27.6" x14ac:dyDescent="0.3">
      <c r="A1521" s="52"/>
      <c r="B1521" s="112"/>
      <c r="C1521" s="19"/>
      <c r="D1521" s="19"/>
      <c r="E1521" s="115" t="s">
        <v>48</v>
      </c>
      <c r="F1521" s="60">
        <f t="shared" si="45"/>
        <v>7814302.467699999</v>
      </c>
      <c r="G1521" s="60">
        <f t="shared" si="45"/>
        <v>119527.8122</v>
      </c>
      <c r="H1521" s="236"/>
      <c r="I1521" s="236"/>
      <c r="J1521" s="114"/>
    </row>
    <row r="1522" spans="1:10" x14ac:dyDescent="0.3">
      <c r="A1522" s="92"/>
      <c r="B1522" s="116"/>
      <c r="C1522" s="22"/>
      <c r="D1522" s="22"/>
      <c r="E1522" s="117" t="s">
        <v>15</v>
      </c>
      <c r="F1522" s="63">
        <f t="shared" si="45"/>
        <v>963084.24349999998</v>
      </c>
      <c r="G1522" s="63">
        <f t="shared" si="45"/>
        <v>5553.0128000000004</v>
      </c>
      <c r="H1522" s="237"/>
      <c r="I1522" s="237"/>
      <c r="J1522" s="118"/>
    </row>
  </sheetData>
  <autoFilter ref="E1:E1526"/>
  <mergeCells count="226">
    <mergeCell ref="A1:A2"/>
    <mergeCell ref="B1:B2"/>
    <mergeCell ref="C1:C2"/>
    <mergeCell ref="D1:D2"/>
    <mergeCell ref="A3:J3"/>
    <mergeCell ref="A10:A33"/>
    <mergeCell ref="B10:B33"/>
    <mergeCell ref="C10:C21"/>
    <mergeCell ref="D10:D21"/>
    <mergeCell ref="A34:A93"/>
    <mergeCell ref="B34:B93"/>
    <mergeCell ref="C34:C45"/>
    <mergeCell ref="D34:D45"/>
    <mergeCell ref="C46:C81"/>
    <mergeCell ref="D46:D57"/>
    <mergeCell ref="D58:D69"/>
    <mergeCell ref="D70:D81"/>
    <mergeCell ref="A94:A153"/>
    <mergeCell ref="B94:B153"/>
    <mergeCell ref="C94:C141"/>
    <mergeCell ref="D94:D105"/>
    <mergeCell ref="D106:D117"/>
    <mergeCell ref="D118:D129"/>
    <mergeCell ref="D130:D141"/>
    <mergeCell ref="A154:A189"/>
    <mergeCell ref="B154:B189"/>
    <mergeCell ref="C154:C177"/>
    <mergeCell ref="D154:D165"/>
    <mergeCell ref="D166:D177"/>
    <mergeCell ref="A190:A225"/>
    <mergeCell ref="B190:B225"/>
    <mergeCell ref="C190:C201"/>
    <mergeCell ref="D190:D201"/>
    <mergeCell ref="C202:C213"/>
    <mergeCell ref="D202:D213"/>
    <mergeCell ref="A238:J238"/>
    <mergeCell ref="A239:A262"/>
    <mergeCell ref="B239:B262"/>
    <mergeCell ref="C239:C250"/>
    <mergeCell ref="D239:D250"/>
    <mergeCell ref="A263:A334"/>
    <mergeCell ref="B263:B334"/>
    <mergeCell ref="C263:C322"/>
    <mergeCell ref="D263:D274"/>
    <mergeCell ref="D275:D286"/>
    <mergeCell ref="D287:D298"/>
    <mergeCell ref="D299:D310"/>
    <mergeCell ref="D311:D322"/>
    <mergeCell ref="A335:A370"/>
    <mergeCell ref="B335:B370"/>
    <mergeCell ref="C335:C358"/>
    <mergeCell ref="D335:D346"/>
    <mergeCell ref="D347:D358"/>
    <mergeCell ref="A371:A430"/>
    <mergeCell ref="B371:B430"/>
    <mergeCell ref="C371:C382"/>
    <mergeCell ref="D371:D382"/>
    <mergeCell ref="C383:C394"/>
    <mergeCell ref="D383:D394"/>
    <mergeCell ref="C395:C406"/>
    <mergeCell ref="D395:D406"/>
    <mergeCell ref="C407:C418"/>
    <mergeCell ref="D407:D418"/>
    <mergeCell ref="A431:A478"/>
    <mergeCell ref="B431:B478"/>
    <mergeCell ref="C431:C466"/>
    <mergeCell ref="D431:D442"/>
    <mergeCell ref="D443:D454"/>
    <mergeCell ref="D455:D466"/>
    <mergeCell ref="A479:A526"/>
    <mergeCell ref="B479:B526"/>
    <mergeCell ref="C479:C514"/>
    <mergeCell ref="D479:D490"/>
    <mergeCell ref="D491:D502"/>
    <mergeCell ref="D503:D514"/>
    <mergeCell ref="A527:A550"/>
    <mergeCell ref="B527:B550"/>
    <mergeCell ref="C527:C538"/>
    <mergeCell ref="D527:D538"/>
    <mergeCell ref="A563:J563"/>
    <mergeCell ref="A564:A587"/>
    <mergeCell ref="B564:B587"/>
    <mergeCell ref="C564:C575"/>
    <mergeCell ref="D564:D575"/>
    <mergeCell ref="A588:A623"/>
    <mergeCell ref="B588:B623"/>
    <mergeCell ref="C588:C599"/>
    <mergeCell ref="D588:D599"/>
    <mergeCell ref="C600:C611"/>
    <mergeCell ref="D600:D611"/>
    <mergeCell ref="A624:A659"/>
    <mergeCell ref="B624:B659"/>
    <mergeCell ref="C624:C635"/>
    <mergeCell ref="D624:D635"/>
    <mergeCell ref="C636:C647"/>
    <mergeCell ref="D636:D647"/>
    <mergeCell ref="A672:J672"/>
    <mergeCell ref="A673:A732"/>
    <mergeCell ref="B673:B732"/>
    <mergeCell ref="C673:C720"/>
    <mergeCell ref="D673:D684"/>
    <mergeCell ref="D685:D696"/>
    <mergeCell ref="D697:D708"/>
    <mergeCell ref="D709:D720"/>
    <mergeCell ref="A733:A756"/>
    <mergeCell ref="B733:B756"/>
    <mergeCell ref="C733:C744"/>
    <mergeCell ref="D733:D744"/>
    <mergeCell ref="J733:J744"/>
    <mergeCell ref="A757:A780"/>
    <mergeCell ref="B757:B780"/>
    <mergeCell ref="C757:C768"/>
    <mergeCell ref="D757:D768"/>
    <mergeCell ref="A793:J793"/>
    <mergeCell ref="A794:A829"/>
    <mergeCell ref="B794:B829"/>
    <mergeCell ref="C794:C805"/>
    <mergeCell ref="D794:D805"/>
    <mergeCell ref="C806:C817"/>
    <mergeCell ref="D806:D817"/>
    <mergeCell ref="A830:A853"/>
    <mergeCell ref="B830:B853"/>
    <mergeCell ref="C830:C841"/>
    <mergeCell ref="D830:D841"/>
    <mergeCell ref="A854:A877"/>
    <mergeCell ref="B854:B877"/>
    <mergeCell ref="C854:C865"/>
    <mergeCell ref="D854:D865"/>
    <mergeCell ref="A890:J890"/>
    <mergeCell ref="A891:A914"/>
    <mergeCell ref="B891:B914"/>
    <mergeCell ref="C891:C902"/>
    <mergeCell ref="D891:D902"/>
    <mergeCell ref="A927:J927"/>
    <mergeCell ref="A928:A951"/>
    <mergeCell ref="B928:B951"/>
    <mergeCell ref="C928:C939"/>
    <mergeCell ref="D928:D939"/>
    <mergeCell ref="A952:A975"/>
    <mergeCell ref="B952:B975"/>
    <mergeCell ref="C952:C963"/>
    <mergeCell ref="D952:D963"/>
    <mergeCell ref="A988:J988"/>
    <mergeCell ref="A989:J989"/>
    <mergeCell ref="A990:J990"/>
    <mergeCell ref="A991:A1014"/>
    <mergeCell ref="B991:B1014"/>
    <mergeCell ref="C991:C1002"/>
    <mergeCell ref="D991:D1002"/>
    <mergeCell ref="A1015:A1038"/>
    <mergeCell ref="B1015:B1038"/>
    <mergeCell ref="C1015:C1026"/>
    <mergeCell ref="D1015:D1026"/>
    <mergeCell ref="A1039:A1062"/>
    <mergeCell ref="B1039:B1062"/>
    <mergeCell ref="C1039:C1050"/>
    <mergeCell ref="D1039:D1050"/>
    <mergeCell ref="A1075:J1075"/>
    <mergeCell ref="A1076:A1159"/>
    <mergeCell ref="B1076:B1159"/>
    <mergeCell ref="C1076:C1087"/>
    <mergeCell ref="D1076:D1087"/>
    <mergeCell ref="C1088:C1099"/>
    <mergeCell ref="D1088:D1099"/>
    <mergeCell ref="C1100:C1111"/>
    <mergeCell ref="D1100:D1111"/>
    <mergeCell ref="C1112:C1123"/>
    <mergeCell ref="D1112:D1123"/>
    <mergeCell ref="C1124:C1135"/>
    <mergeCell ref="D1124:D1135"/>
    <mergeCell ref="C1136:C1147"/>
    <mergeCell ref="D1136:D1147"/>
    <mergeCell ref="A1160:A1255"/>
    <mergeCell ref="B1160:B1255"/>
    <mergeCell ref="C1160:C1171"/>
    <mergeCell ref="D1160:D1171"/>
    <mergeCell ref="C1172:C1183"/>
    <mergeCell ref="D1172:D1183"/>
    <mergeCell ref="C1184:C1195"/>
    <mergeCell ref="D1184:D1195"/>
    <mergeCell ref="C1196:C1207"/>
    <mergeCell ref="D1196:D1207"/>
    <mergeCell ref="C1208:C1219"/>
    <mergeCell ref="D1208:D1219"/>
    <mergeCell ref="C1220:C1231"/>
    <mergeCell ref="D1220:D1231"/>
    <mergeCell ref="C1232:C1243"/>
    <mergeCell ref="D1232:D1243"/>
    <mergeCell ref="A1256:A1303"/>
    <mergeCell ref="B1256:B1303"/>
    <mergeCell ref="C1256:C1267"/>
    <mergeCell ref="C1268:C1279"/>
    <mergeCell ref="C1280:C1291"/>
    <mergeCell ref="A1316:J1316"/>
    <mergeCell ref="A1317:A1340"/>
    <mergeCell ref="B1317:B1340"/>
    <mergeCell ref="C1317:C1328"/>
    <mergeCell ref="D1317:D1328"/>
    <mergeCell ref="A1341:A1388"/>
    <mergeCell ref="B1341:B1388"/>
    <mergeCell ref="C1341:C1364"/>
    <mergeCell ref="D1341:D1352"/>
    <mergeCell ref="D1353:D1364"/>
    <mergeCell ref="C1365:C1376"/>
    <mergeCell ref="D1365:D1376"/>
    <mergeCell ref="A1389:A1412"/>
    <mergeCell ref="B1389:B1412"/>
    <mergeCell ref="C1389:C1400"/>
    <mergeCell ref="D1389:D1400"/>
    <mergeCell ref="A1474:A1497"/>
    <mergeCell ref="B1474:B1497"/>
    <mergeCell ref="C1474:C1485"/>
    <mergeCell ref="D1474:D1485"/>
    <mergeCell ref="A1510:J1510"/>
    <mergeCell ref="A1425:J1425"/>
    <mergeCell ref="A1426:A1449"/>
    <mergeCell ref="B1426:B1449"/>
    <mergeCell ref="C1426:C1437"/>
    <mergeCell ref="D1426:D1437"/>
    <mergeCell ref="J1426:J1427"/>
    <mergeCell ref="J1428:J1429"/>
    <mergeCell ref="A1450:A1473"/>
    <mergeCell ref="B1450:B1473"/>
    <mergeCell ref="C1450:C1461"/>
    <mergeCell ref="D1450:D1461"/>
    <mergeCell ref="J1450:J1461"/>
  </mergeCells>
  <pageMargins left="0.32986111111111099" right="0.42013888888888901" top="0.27013888888888898" bottom="0.359722222222222" header="0.51180555555555496" footer="0.51180555555555496"/>
  <pageSetup paperSize="9" scale="61" firstPageNumber="0" fitToHeight="100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workbookViewId="0">
      <selection activeCell="H1468" sqref="H1468"/>
    </sheetView>
  </sheetViews>
  <sheetFormatPr defaultColWidth="8.6640625" defaultRowHeight="14.4" x14ac:dyDescent="0.3"/>
  <sheetData/>
  <pageMargins left="0.7" right="0.7" top="0.75" bottom="0.75" header="0.51180555555555496" footer="0.51180555555555496"/>
  <pageSetup paperSize="9"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workbookViewId="0">
      <selection activeCell="H1468" sqref="H1468"/>
    </sheetView>
  </sheetViews>
  <sheetFormatPr defaultColWidth="8.6640625" defaultRowHeight="14.4" x14ac:dyDescent="0.3"/>
  <sheetData/>
  <pageMargins left="0.7" right="0.7" top="0.75" bottom="0.75" header="0.51180555555555496" footer="0.51180555555555496"/>
  <pageSetup paperSize="9"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163"/>
  <sheetViews>
    <sheetView tabSelected="1" view="pageBreakPreview" zoomScale="80" zoomScaleNormal="100" zoomScalePageLayoutView="80" workbookViewId="0">
      <pane xSplit="2" ySplit="4" topLeftCell="C5" activePane="bottomRight" state="frozen"/>
      <selection pane="topRight" activeCell="C1" sqref="C1"/>
      <selection pane="bottomLeft" activeCell="A112" sqref="A112"/>
      <selection pane="bottomRight" activeCell="B10" sqref="B10"/>
    </sheetView>
  </sheetViews>
  <sheetFormatPr defaultColWidth="9.109375" defaultRowHeight="14.4" outlineLevelRow="1" x14ac:dyDescent="0.3"/>
  <cols>
    <col min="1" max="1" width="3.88671875" style="277" customWidth="1"/>
    <col min="2" max="2" width="118.6640625" style="278" customWidth="1"/>
    <col min="3" max="3" width="7.6640625" style="278" hidden="1" customWidth="1"/>
    <col min="4" max="4" width="20.109375" style="277" customWidth="1"/>
    <col min="5" max="5" width="20.44140625" style="277" customWidth="1"/>
    <col min="6" max="6" width="17.88671875" style="277" customWidth="1"/>
    <col min="7" max="1023" width="9.109375" style="273"/>
    <col min="1024" max="16384" width="9.109375" style="274"/>
  </cols>
  <sheetData>
    <row r="1" spans="1:6" s="283" customFormat="1" ht="33.6" customHeight="1" x14ac:dyDescent="0.3">
      <c r="A1" s="327"/>
      <c r="B1" s="328" t="s">
        <v>320</v>
      </c>
      <c r="C1" s="327"/>
      <c r="D1" s="327"/>
      <c r="E1" s="327"/>
      <c r="F1" s="327"/>
    </row>
    <row r="2" spans="1:6" s="283" customFormat="1" ht="13.8" x14ac:dyDescent="0.3">
      <c r="A2" s="284"/>
      <c r="B2" s="285"/>
      <c r="C2" s="285"/>
      <c r="D2" s="284"/>
      <c r="E2" s="284"/>
      <c r="F2" s="284"/>
    </row>
    <row r="3" spans="1:6" s="272" customFormat="1" ht="15" customHeight="1" x14ac:dyDescent="0.3">
      <c r="A3" s="382" t="s">
        <v>235</v>
      </c>
      <c r="B3" s="384" t="s">
        <v>236</v>
      </c>
      <c r="C3" s="286"/>
      <c r="D3" s="386" t="s">
        <v>237</v>
      </c>
      <c r="E3" s="386"/>
      <c r="F3" s="386"/>
    </row>
    <row r="4" spans="1:6" s="272" customFormat="1" ht="13.8" x14ac:dyDescent="0.3">
      <c r="A4" s="383"/>
      <c r="B4" s="385"/>
      <c r="C4" s="286"/>
      <c r="D4" s="282" t="s">
        <v>238</v>
      </c>
      <c r="E4" s="287" t="s">
        <v>239</v>
      </c>
      <c r="F4" s="287" t="s">
        <v>240</v>
      </c>
    </row>
    <row r="5" spans="1:6" s="281" customFormat="1" ht="16.8" x14ac:dyDescent="0.3">
      <c r="A5" s="289"/>
      <c r="B5" s="326" t="s">
        <v>241</v>
      </c>
      <c r="C5" s="313">
        <v>1.4</v>
      </c>
      <c r="D5" s="314">
        <f>SUM(E5:F5)</f>
        <v>1402484.9519999998</v>
      </c>
      <c r="E5" s="314">
        <f>SUM(E7:E16)</f>
        <v>1130774.0999999999</v>
      </c>
      <c r="F5" s="314">
        <f>SUM(F7:F16)</f>
        <v>271710.85200000001</v>
      </c>
    </row>
    <row r="6" spans="1:6" outlineLevel="1" x14ac:dyDescent="0.3">
      <c r="A6" s="305"/>
      <c r="B6" s="306"/>
      <c r="C6" s="306"/>
      <c r="D6" s="309"/>
      <c r="E6" s="309"/>
      <c r="F6" s="309"/>
    </row>
    <row r="7" spans="1:6" s="273" customFormat="1" ht="13.8" outlineLevel="1" x14ac:dyDescent="0.3">
      <c r="A7" s="305">
        <v>1</v>
      </c>
      <c r="B7" s="306" t="s">
        <v>242</v>
      </c>
      <c r="C7" s="306"/>
      <c r="D7" s="309">
        <f>SUM(E7:F7)</f>
        <v>72454.796000000002</v>
      </c>
      <c r="E7" s="301">
        <v>71005.7</v>
      </c>
      <c r="F7" s="301">
        <v>1449.096</v>
      </c>
    </row>
    <row r="8" spans="1:6" s="273" customFormat="1" ht="13.8" outlineLevel="1" x14ac:dyDescent="0.3">
      <c r="A8" s="305"/>
      <c r="B8" s="306"/>
      <c r="C8" s="306"/>
      <c r="D8" s="309"/>
      <c r="E8" s="300"/>
      <c r="F8" s="300"/>
    </row>
    <row r="9" spans="1:6" s="273" customFormat="1" ht="13.8" outlineLevel="1" x14ac:dyDescent="0.3">
      <c r="A9" s="307">
        <v>2</v>
      </c>
      <c r="B9" s="292" t="s">
        <v>243</v>
      </c>
      <c r="C9" s="292"/>
      <c r="D9" s="308">
        <f>SUM(E9:F9)</f>
        <v>133912.75599999999</v>
      </c>
      <c r="E9" s="299">
        <v>131234.5</v>
      </c>
      <c r="F9" s="299">
        <v>2678.2559999999999</v>
      </c>
    </row>
    <row r="10" spans="1:6" outlineLevel="1" x14ac:dyDescent="0.3">
      <c r="A10" s="305"/>
      <c r="B10" s="306"/>
      <c r="C10" s="306"/>
      <c r="D10" s="309"/>
      <c r="E10" s="302"/>
      <c r="F10" s="302"/>
    </row>
    <row r="11" spans="1:6" s="273" customFormat="1" ht="13.8" outlineLevel="1" x14ac:dyDescent="0.3">
      <c r="A11" s="307">
        <v>3</v>
      </c>
      <c r="B11" s="306" t="s">
        <v>244</v>
      </c>
      <c r="C11" s="306"/>
      <c r="D11" s="309">
        <f>SUM(E11:F11)</f>
        <v>666549</v>
      </c>
      <c r="E11" s="302">
        <v>457218</v>
      </c>
      <c r="F11" s="302">
        <v>209331</v>
      </c>
    </row>
    <row r="12" spans="1:6" outlineLevel="1" x14ac:dyDescent="0.3">
      <c r="A12" s="305"/>
      <c r="B12" s="306"/>
      <c r="C12" s="306"/>
      <c r="D12" s="309"/>
      <c r="E12" s="302"/>
      <c r="F12" s="302"/>
    </row>
    <row r="13" spans="1:6" s="273" customFormat="1" ht="13.8" outlineLevel="1" x14ac:dyDescent="0.3">
      <c r="A13" s="307">
        <v>4</v>
      </c>
      <c r="B13" s="306" t="s">
        <v>245</v>
      </c>
      <c r="C13" s="306"/>
      <c r="D13" s="309">
        <f>SUM(E13:F13)</f>
        <v>397263</v>
      </c>
      <c r="E13" s="302">
        <v>353564.1</v>
      </c>
      <c r="F13" s="302">
        <v>43698.9</v>
      </c>
    </row>
    <row r="14" spans="1:6" outlineLevel="1" x14ac:dyDescent="0.3">
      <c r="A14" s="305"/>
      <c r="B14" s="306"/>
      <c r="C14" s="306"/>
      <c r="D14" s="309"/>
      <c r="E14" s="302"/>
      <c r="F14" s="302"/>
    </row>
    <row r="15" spans="1:6" s="273" customFormat="1" ht="15" customHeight="1" outlineLevel="1" x14ac:dyDescent="0.3">
      <c r="A15" s="307">
        <v>5</v>
      </c>
      <c r="B15" s="292" t="s">
        <v>246</v>
      </c>
      <c r="C15" s="292"/>
      <c r="D15" s="308">
        <f>SUM(E15:F15)</f>
        <v>132305.4</v>
      </c>
      <c r="E15" s="299">
        <v>117751.8</v>
      </c>
      <c r="F15" s="299">
        <v>14553.6</v>
      </c>
    </row>
    <row r="16" spans="1:6" outlineLevel="1" x14ac:dyDescent="0.3">
      <c r="A16" s="305"/>
      <c r="B16" s="311"/>
      <c r="C16" s="311"/>
      <c r="D16" s="309"/>
      <c r="E16" s="309"/>
      <c r="F16" s="309"/>
    </row>
    <row r="17" spans="1:6" s="281" customFormat="1" ht="16.8" x14ac:dyDescent="0.3">
      <c r="A17" s="289"/>
      <c r="B17" s="326" t="s">
        <v>247</v>
      </c>
      <c r="C17" s="313">
        <v>1.5</v>
      </c>
      <c r="D17" s="314">
        <f>SUM(E17:F17)</f>
        <v>2129989.7799999998</v>
      </c>
      <c r="E17" s="314">
        <f>SUM(E19:E35)</f>
        <v>1882003.98</v>
      </c>
      <c r="F17" s="314">
        <f>SUM(F19:F35)</f>
        <v>247985.8</v>
      </c>
    </row>
    <row r="18" spans="1:6" outlineLevel="1" x14ac:dyDescent="0.3">
      <c r="A18" s="305"/>
      <c r="B18" s="311"/>
      <c r="C18" s="311"/>
      <c r="D18" s="309"/>
      <c r="E18" s="309"/>
      <c r="F18" s="309"/>
    </row>
    <row r="19" spans="1:6" s="273" customFormat="1" ht="13.8" outlineLevel="1" x14ac:dyDescent="0.3">
      <c r="A19" s="305">
        <v>6</v>
      </c>
      <c r="B19" s="288" t="s">
        <v>248</v>
      </c>
      <c r="C19" s="288"/>
      <c r="D19" s="309">
        <f>SUM(E19:F19)</f>
        <v>48011.199999999997</v>
      </c>
      <c r="E19" s="309">
        <v>42730</v>
      </c>
      <c r="F19" s="309">
        <v>5281.2</v>
      </c>
    </row>
    <row r="20" spans="1:6" outlineLevel="1" x14ac:dyDescent="0.3">
      <c r="A20" s="305"/>
      <c r="B20" s="306"/>
      <c r="C20" s="306"/>
      <c r="D20" s="309"/>
      <c r="E20" s="309"/>
      <c r="F20" s="309"/>
    </row>
    <row r="21" spans="1:6" s="273" customFormat="1" ht="13.8" outlineLevel="1" x14ac:dyDescent="0.3">
      <c r="A21" s="305">
        <v>7</v>
      </c>
      <c r="B21" s="288" t="s">
        <v>249</v>
      </c>
      <c r="C21" s="288"/>
      <c r="D21" s="309">
        <f>SUM(E21:F21)</f>
        <v>9532.1</v>
      </c>
      <c r="E21" s="309">
        <v>8483.6</v>
      </c>
      <c r="F21" s="309">
        <v>1048.5</v>
      </c>
    </row>
    <row r="22" spans="1:6" s="273" customFormat="1" ht="13.8" outlineLevel="1" x14ac:dyDescent="0.3">
      <c r="A22" s="305"/>
      <c r="B22" s="306"/>
      <c r="C22" s="306"/>
      <c r="D22" s="309"/>
      <c r="E22" s="309"/>
      <c r="F22" s="309"/>
    </row>
    <row r="23" spans="1:6" s="273" customFormat="1" ht="27.6" outlineLevel="1" x14ac:dyDescent="0.3">
      <c r="A23" s="305">
        <v>8</v>
      </c>
      <c r="B23" s="306" t="s">
        <v>250</v>
      </c>
      <c r="C23" s="306"/>
      <c r="D23" s="309">
        <f>SUM(E23:F23)</f>
        <v>124069.88</v>
      </c>
      <c r="E23" s="301">
        <v>124069.88</v>
      </c>
      <c r="F23" s="309"/>
    </row>
    <row r="24" spans="1:6" s="273" customFormat="1" ht="13.8" outlineLevel="1" x14ac:dyDescent="0.3">
      <c r="A24" s="305"/>
      <c r="B24" s="306"/>
      <c r="C24" s="306"/>
      <c r="D24" s="309"/>
      <c r="E24" s="301"/>
      <c r="F24" s="309"/>
    </row>
    <row r="25" spans="1:6" s="273" customFormat="1" ht="13.8" outlineLevel="1" x14ac:dyDescent="0.3">
      <c r="A25" s="305">
        <v>9</v>
      </c>
      <c r="B25" s="306" t="s">
        <v>251</v>
      </c>
      <c r="C25" s="306"/>
      <c r="D25" s="309">
        <f>SUM(E25:F25)</f>
        <v>67709.399999999994</v>
      </c>
      <c r="E25" s="301">
        <v>67709.399999999994</v>
      </c>
      <c r="F25" s="309"/>
    </row>
    <row r="26" spans="1:6" outlineLevel="1" x14ac:dyDescent="0.3">
      <c r="A26" s="305"/>
      <c r="B26" s="306"/>
      <c r="C26" s="306"/>
      <c r="D26" s="309"/>
      <c r="E26" s="301"/>
      <c r="F26" s="309"/>
    </row>
    <row r="27" spans="1:6" s="273" customFormat="1" ht="13.8" outlineLevel="1" x14ac:dyDescent="0.3">
      <c r="A27" s="305">
        <v>10</v>
      </c>
      <c r="B27" s="306" t="s">
        <v>252</v>
      </c>
      <c r="C27" s="306"/>
      <c r="D27" s="309">
        <f>SUM(E27:F27)</f>
        <v>43089.5</v>
      </c>
      <c r="E27" s="301">
        <v>43089.5</v>
      </c>
      <c r="F27" s="309"/>
    </row>
    <row r="28" spans="1:6" s="273" customFormat="1" ht="13.8" outlineLevel="1" x14ac:dyDescent="0.3">
      <c r="A28" s="305"/>
      <c r="B28" s="306"/>
      <c r="C28" s="306"/>
      <c r="D28" s="309"/>
      <c r="E28" s="301"/>
      <c r="F28" s="309"/>
    </row>
    <row r="29" spans="1:6" s="273" customFormat="1" ht="13.8" outlineLevel="1" x14ac:dyDescent="0.3">
      <c r="A29" s="305">
        <v>11</v>
      </c>
      <c r="B29" s="306" t="s">
        <v>253</v>
      </c>
      <c r="C29" s="306"/>
      <c r="D29" s="309">
        <f>SUM(E29:F29)</f>
        <v>39800</v>
      </c>
      <c r="E29" s="301">
        <v>39800</v>
      </c>
      <c r="F29" s="309"/>
    </row>
    <row r="30" spans="1:6" s="273" customFormat="1" ht="13.8" outlineLevel="1" x14ac:dyDescent="0.3">
      <c r="A30" s="305"/>
      <c r="B30" s="306"/>
      <c r="C30" s="306"/>
      <c r="D30" s="309"/>
      <c r="E30" s="301"/>
      <c r="F30" s="309"/>
    </row>
    <row r="31" spans="1:6" s="273" customFormat="1" ht="27.6" outlineLevel="1" x14ac:dyDescent="0.3">
      <c r="A31" s="305">
        <v>12</v>
      </c>
      <c r="B31" s="306" t="s">
        <v>254</v>
      </c>
      <c r="C31" s="306"/>
      <c r="D31" s="309">
        <f>SUM(E31:F31)</f>
        <v>35740</v>
      </c>
      <c r="E31" s="301">
        <v>35740</v>
      </c>
      <c r="F31" s="309"/>
    </row>
    <row r="32" spans="1:6" outlineLevel="1" x14ac:dyDescent="0.3">
      <c r="A32" s="295"/>
      <c r="B32" s="290"/>
      <c r="C32" s="290"/>
      <c r="D32" s="300"/>
      <c r="E32" s="300"/>
      <c r="F32" s="300"/>
    </row>
    <row r="33" spans="1:6" s="273" customFormat="1" ht="27.6" outlineLevel="1" x14ac:dyDescent="0.3">
      <c r="A33" s="305">
        <v>13</v>
      </c>
      <c r="B33" s="306" t="s">
        <v>255</v>
      </c>
      <c r="C33" s="306"/>
      <c r="D33" s="309">
        <f>SUM(E33:F33)</f>
        <v>146651.1</v>
      </c>
      <c r="E33" s="301">
        <v>102655.8</v>
      </c>
      <c r="F33" s="301">
        <v>43995.3</v>
      </c>
    </row>
    <row r="34" spans="1:6" outlineLevel="1" x14ac:dyDescent="0.3">
      <c r="A34" s="305"/>
      <c r="B34" s="306"/>
      <c r="C34" s="306"/>
      <c r="D34" s="309"/>
      <c r="E34" s="303"/>
      <c r="F34" s="303"/>
    </row>
    <row r="35" spans="1:6" s="273" customFormat="1" ht="13.8" outlineLevel="1" x14ac:dyDescent="0.3">
      <c r="A35" s="307">
        <v>14</v>
      </c>
      <c r="B35" s="306" t="s">
        <v>256</v>
      </c>
      <c r="C35" s="306"/>
      <c r="D35" s="309">
        <f>SUM(E35:F35)</f>
        <v>1615386.6</v>
      </c>
      <c r="E35" s="299">
        <v>1417725.8</v>
      </c>
      <c r="F35" s="299">
        <v>197660.79999999999</v>
      </c>
    </row>
    <row r="36" spans="1:6" x14ac:dyDescent="0.3">
      <c r="A36" s="295"/>
      <c r="B36" s="306"/>
      <c r="C36" s="306"/>
      <c r="D36" s="300"/>
      <c r="E36" s="300"/>
      <c r="F36" s="302"/>
    </row>
    <row r="37" spans="1:6" s="281" customFormat="1" ht="16.8" x14ac:dyDescent="0.3">
      <c r="A37" s="289"/>
      <c r="B37" s="326" t="s">
        <v>257</v>
      </c>
      <c r="C37" s="313">
        <v>2.1</v>
      </c>
      <c r="D37" s="314">
        <f>SUM(E37:F37)</f>
        <v>2168335.8409299999</v>
      </c>
      <c r="E37" s="314">
        <f>SUM(E39:E88)</f>
        <v>1675213.4999999998</v>
      </c>
      <c r="F37" s="314">
        <f>SUM(F39:F88)</f>
        <v>493122.34093000001</v>
      </c>
    </row>
    <row r="38" spans="1:6" s="279" customFormat="1" ht="13.8" outlineLevel="1" x14ac:dyDescent="0.3">
      <c r="A38" s="310"/>
      <c r="B38" s="311"/>
      <c r="C38" s="311"/>
      <c r="D38" s="315"/>
      <c r="E38" s="315"/>
      <c r="F38" s="315"/>
    </row>
    <row r="39" spans="1:6" s="273" customFormat="1" ht="14.25" customHeight="1" outlineLevel="1" x14ac:dyDescent="0.3">
      <c r="A39" s="307">
        <v>15</v>
      </c>
      <c r="B39" s="292" t="s">
        <v>258</v>
      </c>
      <c r="C39" s="292"/>
      <c r="D39" s="308">
        <f>SUM(E39:F39)</f>
        <v>211683.16326999999</v>
      </c>
      <c r="E39" s="293">
        <v>207449.5</v>
      </c>
      <c r="F39" s="293">
        <v>4233.66327</v>
      </c>
    </row>
    <row r="40" spans="1:6" s="273" customFormat="1" ht="13.8" outlineLevel="1" x14ac:dyDescent="0.3">
      <c r="A40" s="305"/>
      <c r="B40" s="306"/>
      <c r="C40" s="306"/>
      <c r="D40" s="309"/>
      <c r="E40" s="301"/>
      <c r="F40" s="301"/>
    </row>
    <row r="41" spans="1:6" s="273" customFormat="1" ht="13.8" outlineLevel="1" x14ac:dyDescent="0.3">
      <c r="A41" s="307">
        <v>16</v>
      </c>
      <c r="B41" s="292" t="s">
        <v>259</v>
      </c>
      <c r="C41" s="292"/>
      <c r="D41" s="308">
        <f>SUM(E41:F41)</f>
        <v>103137.2249</v>
      </c>
      <c r="E41" s="293">
        <v>101074.5</v>
      </c>
      <c r="F41" s="293">
        <v>2062.7249000000002</v>
      </c>
    </row>
    <row r="42" spans="1:6" s="273" customFormat="1" ht="13.8" outlineLevel="1" x14ac:dyDescent="0.3">
      <c r="A42" s="305"/>
      <c r="B42" s="306"/>
      <c r="C42" s="306"/>
      <c r="D42" s="309"/>
      <c r="E42" s="301"/>
      <c r="F42" s="301"/>
    </row>
    <row r="43" spans="1:6" s="273" customFormat="1" ht="14.25" customHeight="1" outlineLevel="1" x14ac:dyDescent="0.3">
      <c r="A43" s="307">
        <v>17</v>
      </c>
      <c r="B43" s="292" t="s">
        <v>260</v>
      </c>
      <c r="C43" s="292"/>
      <c r="D43" s="308">
        <f>SUM(E43:F43)</f>
        <v>73317.244899999991</v>
      </c>
      <c r="E43" s="293">
        <v>71850.899999999994</v>
      </c>
      <c r="F43" s="293">
        <v>1466.3449000000001</v>
      </c>
    </row>
    <row r="44" spans="1:6" s="273" customFormat="1" ht="13.8" outlineLevel="1" x14ac:dyDescent="0.3">
      <c r="A44" s="305"/>
      <c r="B44" s="306"/>
      <c r="C44" s="306"/>
      <c r="D44" s="309"/>
      <c r="E44" s="301"/>
      <c r="F44" s="301"/>
    </row>
    <row r="45" spans="1:6" s="273" customFormat="1" ht="14.25" customHeight="1" outlineLevel="1" x14ac:dyDescent="0.3">
      <c r="A45" s="307">
        <v>18</v>
      </c>
      <c r="B45" s="292" t="s">
        <v>261</v>
      </c>
      <c r="C45" s="292"/>
      <c r="D45" s="308">
        <f>SUM(E45:F45)</f>
        <v>228791.32652999999</v>
      </c>
      <c r="E45" s="293">
        <v>224215.5</v>
      </c>
      <c r="F45" s="293">
        <v>4575.8265300000003</v>
      </c>
    </row>
    <row r="46" spans="1:6" s="273" customFormat="1" ht="13.8" outlineLevel="1" x14ac:dyDescent="0.3">
      <c r="A46" s="305"/>
      <c r="B46" s="306"/>
      <c r="C46" s="306"/>
      <c r="D46" s="309"/>
      <c r="E46" s="301"/>
      <c r="F46" s="301"/>
    </row>
    <row r="47" spans="1:6" s="273" customFormat="1" ht="14.25" customHeight="1" outlineLevel="1" x14ac:dyDescent="0.3">
      <c r="A47" s="307">
        <v>19</v>
      </c>
      <c r="B47" s="292" t="s">
        <v>262</v>
      </c>
      <c r="C47" s="292"/>
      <c r="D47" s="308">
        <f>SUM(E47:F47)</f>
        <v>134098.06122</v>
      </c>
      <c r="E47" s="293">
        <v>131416.1</v>
      </c>
      <c r="F47" s="293">
        <v>2681.9612200000001</v>
      </c>
    </row>
    <row r="48" spans="1:6" outlineLevel="1" x14ac:dyDescent="0.3">
      <c r="A48" s="305"/>
      <c r="B48" s="306"/>
      <c r="C48" s="306"/>
      <c r="D48" s="309"/>
      <c r="E48" s="301"/>
      <c r="F48" s="301"/>
    </row>
    <row r="49" spans="1:6" s="273" customFormat="1" ht="13.8" outlineLevel="1" x14ac:dyDescent="0.3">
      <c r="A49" s="307">
        <v>20</v>
      </c>
      <c r="B49" s="306" t="s">
        <v>263</v>
      </c>
      <c r="C49" s="306"/>
      <c r="D49" s="309">
        <f>SUM(E49:F49)</f>
        <v>36508.877549999997</v>
      </c>
      <c r="E49" s="301">
        <v>35778.699999999997</v>
      </c>
      <c r="F49" s="301">
        <v>730.17755</v>
      </c>
    </row>
    <row r="50" spans="1:6" s="273" customFormat="1" ht="13.8" outlineLevel="1" x14ac:dyDescent="0.3">
      <c r="A50" s="305"/>
      <c r="B50" s="306"/>
      <c r="C50" s="306"/>
      <c r="D50" s="309"/>
      <c r="E50" s="291"/>
      <c r="F50" s="291"/>
    </row>
    <row r="51" spans="1:6" s="273" customFormat="1" ht="14.25" customHeight="1" outlineLevel="1" x14ac:dyDescent="0.3">
      <c r="A51" s="307">
        <v>21</v>
      </c>
      <c r="B51" s="292" t="s">
        <v>264</v>
      </c>
      <c r="C51" s="292"/>
      <c r="D51" s="308">
        <f>SUM(E51:F51)</f>
        <v>41149.32</v>
      </c>
      <c r="E51" s="304">
        <v>40326.300000000003</v>
      </c>
      <c r="F51" s="304">
        <v>823.02</v>
      </c>
    </row>
    <row r="52" spans="1:6" s="273" customFormat="1" ht="13.8" outlineLevel="1" x14ac:dyDescent="0.3">
      <c r="A52" s="305"/>
      <c r="B52" s="306"/>
      <c r="C52" s="306"/>
      <c r="D52" s="309"/>
      <c r="E52" s="309"/>
      <c r="F52" s="309"/>
    </row>
    <row r="53" spans="1:6" s="273" customFormat="1" ht="13.8" outlineLevel="1" x14ac:dyDescent="0.3">
      <c r="A53" s="307">
        <v>22</v>
      </c>
      <c r="B53" s="306" t="s">
        <v>265</v>
      </c>
      <c r="C53" s="306"/>
      <c r="D53" s="309">
        <f>SUM(E53:F53)</f>
        <v>65431.478580000003</v>
      </c>
      <c r="E53" s="291">
        <v>64122.8</v>
      </c>
      <c r="F53" s="291">
        <v>1308.67858</v>
      </c>
    </row>
    <row r="54" spans="1:6" outlineLevel="1" x14ac:dyDescent="0.3">
      <c r="A54" s="305"/>
      <c r="B54" s="306"/>
      <c r="C54" s="306"/>
      <c r="D54" s="309"/>
      <c r="E54" s="291"/>
      <c r="F54" s="291"/>
    </row>
    <row r="55" spans="1:6" s="273" customFormat="1" ht="13.8" outlineLevel="1" x14ac:dyDescent="0.3">
      <c r="A55" s="307">
        <v>23</v>
      </c>
      <c r="B55" s="306" t="s">
        <v>266</v>
      </c>
      <c r="C55" s="306"/>
      <c r="D55" s="309">
        <f>SUM(E55:F55)</f>
        <v>84937.460749999998</v>
      </c>
      <c r="E55" s="291">
        <v>83238.7</v>
      </c>
      <c r="F55" s="291">
        <v>1698.7607499999999</v>
      </c>
    </row>
    <row r="56" spans="1:6" outlineLevel="1" x14ac:dyDescent="0.3">
      <c r="A56" s="305"/>
      <c r="B56" s="306"/>
      <c r="C56" s="306"/>
      <c r="D56" s="309"/>
      <c r="E56" s="291"/>
      <c r="F56" s="291"/>
    </row>
    <row r="57" spans="1:6" s="273" customFormat="1" ht="13.8" outlineLevel="1" x14ac:dyDescent="0.3">
      <c r="A57" s="307">
        <v>24</v>
      </c>
      <c r="B57" s="292" t="s">
        <v>267</v>
      </c>
      <c r="C57" s="292"/>
      <c r="D57" s="308">
        <f>SUM(E57:F57)</f>
        <v>15570.66</v>
      </c>
      <c r="E57" s="304">
        <v>15259.2</v>
      </c>
      <c r="F57" s="304">
        <v>311.45999999999998</v>
      </c>
    </row>
    <row r="58" spans="1:6" s="273" customFormat="1" ht="13.8" outlineLevel="1" x14ac:dyDescent="0.3">
      <c r="A58" s="305"/>
      <c r="B58" s="306"/>
      <c r="C58" s="306"/>
      <c r="D58" s="309"/>
      <c r="E58" s="291"/>
      <c r="F58" s="291"/>
    </row>
    <row r="59" spans="1:6" s="273" customFormat="1" ht="13.8" outlineLevel="1" x14ac:dyDescent="0.3">
      <c r="A59" s="307">
        <v>25</v>
      </c>
      <c r="B59" s="292" t="s">
        <v>268</v>
      </c>
      <c r="C59" s="292"/>
      <c r="D59" s="308">
        <f>SUM(E59:F59)</f>
        <v>16503.899999999998</v>
      </c>
      <c r="E59" s="304">
        <v>16173.8</v>
      </c>
      <c r="F59" s="304">
        <v>330.1</v>
      </c>
    </row>
    <row r="60" spans="1:6" s="273" customFormat="1" ht="13.8" outlineLevel="1" x14ac:dyDescent="0.3">
      <c r="A60" s="305"/>
      <c r="B60" s="306"/>
      <c r="C60" s="306"/>
      <c r="D60" s="309"/>
      <c r="E60" s="303"/>
      <c r="F60" s="303"/>
    </row>
    <row r="61" spans="1:6" s="273" customFormat="1" ht="13.8" outlineLevel="1" x14ac:dyDescent="0.3">
      <c r="A61" s="307">
        <v>26</v>
      </c>
      <c r="B61" s="292" t="s">
        <v>269</v>
      </c>
      <c r="C61" s="292"/>
      <c r="D61" s="308">
        <f>SUM(E61:F61)</f>
        <v>15726.140000000001</v>
      </c>
      <c r="E61" s="304">
        <v>15411.6</v>
      </c>
      <c r="F61" s="304">
        <v>314.54000000000002</v>
      </c>
    </row>
    <row r="62" spans="1:6" s="273" customFormat="1" ht="13.8" outlineLevel="1" x14ac:dyDescent="0.3">
      <c r="A62" s="305"/>
      <c r="B62" s="306"/>
      <c r="C62" s="306"/>
      <c r="D62" s="309"/>
      <c r="E62" s="291"/>
      <c r="F62" s="291"/>
    </row>
    <row r="63" spans="1:6" s="273" customFormat="1" ht="13.8" outlineLevel="1" x14ac:dyDescent="0.3">
      <c r="A63" s="307">
        <v>27</v>
      </c>
      <c r="B63" s="292" t="s">
        <v>270</v>
      </c>
      <c r="C63" s="292"/>
      <c r="D63" s="308">
        <f>SUM(E63:F63)</f>
        <v>16156.46</v>
      </c>
      <c r="E63" s="304">
        <v>15833.3</v>
      </c>
      <c r="F63" s="304">
        <v>323.16000000000003</v>
      </c>
    </row>
    <row r="64" spans="1:6" outlineLevel="1" x14ac:dyDescent="0.3">
      <c r="A64" s="305"/>
      <c r="B64" s="306"/>
      <c r="C64" s="306"/>
      <c r="D64" s="309"/>
      <c r="E64" s="291"/>
      <c r="F64" s="291"/>
    </row>
    <row r="65" spans="1:6" s="273" customFormat="1" ht="13.8" outlineLevel="1" x14ac:dyDescent="0.3">
      <c r="A65" s="307">
        <v>28</v>
      </c>
      <c r="B65" s="292" t="s">
        <v>271</v>
      </c>
      <c r="C65" s="292"/>
      <c r="D65" s="308">
        <f>SUM(E65:F65)</f>
        <v>30139.780000000002</v>
      </c>
      <c r="E65" s="304">
        <v>29536.9</v>
      </c>
      <c r="F65" s="304">
        <v>602.88</v>
      </c>
    </row>
    <row r="66" spans="1:6" s="273" customFormat="1" ht="13.8" outlineLevel="1" x14ac:dyDescent="0.3">
      <c r="A66" s="305"/>
      <c r="B66" s="306"/>
      <c r="C66" s="306"/>
      <c r="D66" s="309"/>
      <c r="E66" s="291"/>
      <c r="F66" s="291"/>
    </row>
    <row r="67" spans="1:6" s="273" customFormat="1" ht="13.8" outlineLevel="1" x14ac:dyDescent="0.3">
      <c r="A67" s="307">
        <v>29</v>
      </c>
      <c r="B67" s="292" t="s">
        <v>272</v>
      </c>
      <c r="C67" s="292"/>
      <c r="D67" s="308">
        <f>SUM(E67:F67)</f>
        <v>33190.770000000004</v>
      </c>
      <c r="E67" s="304">
        <v>32526.9</v>
      </c>
      <c r="F67" s="304">
        <v>663.87</v>
      </c>
    </row>
    <row r="68" spans="1:6" s="273" customFormat="1" ht="13.8" outlineLevel="1" x14ac:dyDescent="0.3">
      <c r="A68" s="305"/>
      <c r="B68" s="306"/>
      <c r="C68" s="306"/>
      <c r="D68" s="309"/>
      <c r="E68" s="291"/>
      <c r="F68" s="291"/>
    </row>
    <row r="69" spans="1:6" s="273" customFormat="1" ht="13.8" outlineLevel="1" x14ac:dyDescent="0.3">
      <c r="A69" s="307">
        <v>30</v>
      </c>
      <c r="B69" s="292" t="s">
        <v>273</v>
      </c>
      <c r="C69" s="292"/>
      <c r="D69" s="308">
        <f>SUM(E69:F69)</f>
        <v>25580.850000000002</v>
      </c>
      <c r="E69" s="304">
        <v>25069.200000000001</v>
      </c>
      <c r="F69" s="304">
        <v>511.65</v>
      </c>
    </row>
    <row r="70" spans="1:6" s="273" customFormat="1" ht="13.8" outlineLevel="1" x14ac:dyDescent="0.3">
      <c r="A70" s="305"/>
      <c r="B70" s="306"/>
      <c r="C70" s="306"/>
      <c r="D70" s="309"/>
      <c r="E70" s="291"/>
      <c r="F70" s="291"/>
    </row>
    <row r="71" spans="1:6" s="273" customFormat="1" ht="13.8" outlineLevel="1" x14ac:dyDescent="0.3">
      <c r="A71" s="307">
        <v>31</v>
      </c>
      <c r="B71" s="292" t="s">
        <v>274</v>
      </c>
      <c r="C71" s="292"/>
      <c r="D71" s="308">
        <f>SUM(E71:F71)</f>
        <v>22910.2</v>
      </c>
      <c r="E71" s="304">
        <v>22451.9</v>
      </c>
      <c r="F71" s="304">
        <v>458.3</v>
      </c>
    </row>
    <row r="72" spans="1:6" outlineLevel="1" x14ac:dyDescent="0.3">
      <c r="A72" s="305"/>
      <c r="B72" s="306"/>
      <c r="C72" s="306"/>
      <c r="D72" s="309"/>
      <c r="E72" s="291"/>
      <c r="F72" s="291"/>
    </row>
    <row r="73" spans="1:6" s="273" customFormat="1" ht="13.8" outlineLevel="1" x14ac:dyDescent="0.3">
      <c r="A73" s="307">
        <v>32</v>
      </c>
      <c r="B73" s="292" t="s">
        <v>275</v>
      </c>
      <c r="C73" s="292"/>
      <c r="D73" s="308">
        <f>SUM(E73:F73)</f>
        <v>17437.830000000002</v>
      </c>
      <c r="E73" s="304">
        <v>17089</v>
      </c>
      <c r="F73" s="304">
        <v>348.83</v>
      </c>
    </row>
    <row r="74" spans="1:6" s="273" customFormat="1" ht="13.8" outlineLevel="1" x14ac:dyDescent="0.3">
      <c r="A74" s="305"/>
      <c r="B74" s="306"/>
      <c r="C74" s="306"/>
      <c r="D74" s="309"/>
      <c r="E74" s="291"/>
      <c r="F74" s="291"/>
    </row>
    <row r="75" spans="1:6" s="273" customFormat="1" ht="13.8" outlineLevel="1" x14ac:dyDescent="0.3">
      <c r="A75" s="307">
        <v>33</v>
      </c>
      <c r="B75" s="292" t="s">
        <v>276</v>
      </c>
      <c r="C75" s="292"/>
      <c r="D75" s="308">
        <f>SUM(E75:F75)</f>
        <v>7180.43</v>
      </c>
      <c r="E75" s="304">
        <v>7036.8</v>
      </c>
      <c r="F75" s="304">
        <v>143.63</v>
      </c>
    </row>
    <row r="76" spans="1:6" s="273" customFormat="1" ht="13.8" outlineLevel="1" x14ac:dyDescent="0.3">
      <c r="A76" s="305"/>
      <c r="B76" s="306"/>
      <c r="C76" s="306"/>
      <c r="D76" s="309"/>
      <c r="E76" s="309"/>
      <c r="F76" s="309"/>
    </row>
    <row r="77" spans="1:6" s="273" customFormat="1" ht="13.8" outlineLevel="1" x14ac:dyDescent="0.3">
      <c r="A77" s="307">
        <v>34</v>
      </c>
      <c r="B77" s="292" t="s">
        <v>277</v>
      </c>
      <c r="C77" s="292"/>
      <c r="D77" s="308">
        <f>SUM(E77:F77)</f>
        <v>16524.849999999999</v>
      </c>
      <c r="E77" s="304">
        <v>16194.3</v>
      </c>
      <c r="F77" s="304">
        <v>330.55</v>
      </c>
    </row>
    <row r="78" spans="1:6" s="273" customFormat="1" ht="13.8" outlineLevel="1" x14ac:dyDescent="0.3">
      <c r="A78" s="305"/>
      <c r="B78" s="306"/>
      <c r="C78" s="306"/>
      <c r="D78" s="309"/>
      <c r="E78" s="291"/>
      <c r="F78" s="291"/>
    </row>
    <row r="79" spans="1:6" s="273" customFormat="1" ht="13.8" outlineLevel="1" x14ac:dyDescent="0.3">
      <c r="A79" s="307">
        <v>35</v>
      </c>
      <c r="B79" s="306" t="s">
        <v>278</v>
      </c>
      <c r="C79" s="306"/>
      <c r="D79" s="309">
        <f>SUM(E79:F79)</f>
        <v>70366.3</v>
      </c>
      <c r="E79" s="298">
        <v>68959</v>
      </c>
      <c r="F79" s="298">
        <v>1407.3</v>
      </c>
    </row>
    <row r="80" spans="1:6" outlineLevel="1" x14ac:dyDescent="0.3">
      <c r="A80" s="305"/>
      <c r="B80" s="306"/>
      <c r="C80" s="306"/>
      <c r="D80" s="309"/>
      <c r="E80" s="309"/>
      <c r="F80" s="309"/>
    </row>
    <row r="81" spans="1:6" s="273" customFormat="1" ht="27.6" outlineLevel="1" x14ac:dyDescent="0.3">
      <c r="A81" s="307">
        <v>36</v>
      </c>
      <c r="B81" s="306" t="s">
        <v>279</v>
      </c>
      <c r="C81" s="306"/>
      <c r="D81" s="309">
        <f>SUM(E81:F81)</f>
        <v>375533.59551000001</v>
      </c>
      <c r="E81" s="302">
        <v>334224.90000000002</v>
      </c>
      <c r="F81" s="302">
        <v>41308.695509999998</v>
      </c>
    </row>
    <row r="82" spans="1:6" s="273" customFormat="1" ht="13.8" outlineLevel="1" x14ac:dyDescent="0.3">
      <c r="A82" s="305"/>
      <c r="B82" s="306"/>
      <c r="C82" s="306"/>
      <c r="D82" s="309"/>
      <c r="E82" s="300"/>
      <c r="F82" s="301"/>
    </row>
    <row r="83" spans="1:6" s="273" customFormat="1" ht="13.8" outlineLevel="1" x14ac:dyDescent="0.3">
      <c r="A83" s="307">
        <v>37</v>
      </c>
      <c r="B83" s="306" t="s">
        <v>280</v>
      </c>
      <c r="C83" s="306"/>
      <c r="D83" s="309">
        <f>SUM(E83:F83)</f>
        <v>164068</v>
      </c>
      <c r="E83" s="300"/>
      <c r="F83" s="301">
        <v>164068</v>
      </c>
    </row>
    <row r="84" spans="1:6" outlineLevel="1" x14ac:dyDescent="0.3">
      <c r="A84" s="305"/>
      <c r="B84" s="306"/>
      <c r="C84" s="306"/>
      <c r="D84" s="309"/>
      <c r="E84" s="309"/>
      <c r="F84" s="309"/>
    </row>
    <row r="85" spans="1:6" s="273" customFormat="1" ht="15" customHeight="1" outlineLevel="1" x14ac:dyDescent="0.3">
      <c r="A85" s="307">
        <v>38</v>
      </c>
      <c r="B85" s="306" t="s">
        <v>281</v>
      </c>
      <c r="C85" s="306"/>
      <c r="D85" s="309">
        <f>SUM(E85:F85)</f>
        <v>260377.93812999999</v>
      </c>
      <c r="E85" s="300"/>
      <c r="F85" s="301">
        <v>260377.93812999999</v>
      </c>
    </row>
    <row r="86" spans="1:6" outlineLevel="1" x14ac:dyDescent="0.3">
      <c r="A86" s="305"/>
      <c r="B86" s="306"/>
      <c r="C86" s="306"/>
      <c r="D86" s="300"/>
      <c r="E86" s="300"/>
      <c r="F86" s="302"/>
    </row>
    <row r="87" spans="1:6" s="275" customFormat="1" ht="15" customHeight="1" outlineLevel="1" x14ac:dyDescent="0.3">
      <c r="A87" s="307">
        <v>39</v>
      </c>
      <c r="B87" s="306" t="s">
        <v>282</v>
      </c>
      <c r="C87" s="306"/>
      <c r="D87" s="309">
        <f>SUM(E87:F87)</f>
        <v>102013.97959</v>
      </c>
      <c r="E87" s="301">
        <v>99973.7</v>
      </c>
      <c r="F87" s="301">
        <v>2040.2795900000001</v>
      </c>
    </row>
    <row r="88" spans="1:6" s="275" customFormat="1" ht="15" customHeight="1" outlineLevel="1" x14ac:dyDescent="0.3">
      <c r="A88" s="307"/>
      <c r="B88" s="306"/>
      <c r="C88" s="306"/>
      <c r="D88" s="309"/>
      <c r="E88" s="301"/>
      <c r="F88" s="301"/>
    </row>
    <row r="89" spans="1:6" s="281" customFormat="1" ht="16.8" x14ac:dyDescent="0.3">
      <c r="A89" s="312"/>
      <c r="B89" s="326" t="s">
        <v>283</v>
      </c>
      <c r="C89" s="316">
        <v>6.9</v>
      </c>
      <c r="D89" s="314">
        <f>SUM(E89:F89)</f>
        <v>7234413.49553</v>
      </c>
      <c r="E89" s="314">
        <f>SUM(E91:E110)</f>
        <v>6439747.8768300004</v>
      </c>
      <c r="F89" s="314">
        <f>SUM(F91:F110)</f>
        <v>794665.61869999988</v>
      </c>
    </row>
    <row r="90" spans="1:6" s="273" customFormat="1" ht="13.8" outlineLevel="1" x14ac:dyDescent="0.3">
      <c r="A90" s="305"/>
      <c r="B90" s="306"/>
      <c r="C90" s="306"/>
      <c r="D90" s="309"/>
      <c r="E90" s="309"/>
      <c r="F90" s="309"/>
    </row>
    <row r="91" spans="1:6" s="273" customFormat="1" ht="15" customHeight="1" outlineLevel="1" x14ac:dyDescent="0.3">
      <c r="A91" s="307">
        <v>40</v>
      </c>
      <c r="B91" s="306" t="s">
        <v>284</v>
      </c>
      <c r="C91" s="306"/>
      <c r="D91" s="309">
        <f>SUM(E91:F91)</f>
        <v>4376804.2</v>
      </c>
      <c r="E91" s="301">
        <v>3895355.6</v>
      </c>
      <c r="F91" s="301">
        <v>481448.6</v>
      </c>
    </row>
    <row r="92" spans="1:6" outlineLevel="1" x14ac:dyDescent="0.3">
      <c r="A92" s="305"/>
      <c r="B92" s="306"/>
      <c r="C92" s="306"/>
      <c r="D92" s="309"/>
      <c r="E92" s="301"/>
      <c r="F92" s="301"/>
    </row>
    <row r="93" spans="1:6" s="273" customFormat="1" ht="13.8" outlineLevel="1" x14ac:dyDescent="0.3">
      <c r="A93" s="305">
        <v>41</v>
      </c>
      <c r="B93" s="306" t="s">
        <v>285</v>
      </c>
      <c r="C93" s="306"/>
      <c r="D93" s="309">
        <f>SUM(E93:F93)</f>
        <v>441577.6</v>
      </c>
      <c r="E93" s="302">
        <v>392120</v>
      </c>
      <c r="F93" s="302">
        <v>49457.599999999999</v>
      </c>
    </row>
    <row r="94" spans="1:6" outlineLevel="1" x14ac:dyDescent="0.3">
      <c r="A94" s="295"/>
      <c r="B94" s="306"/>
      <c r="C94" s="306"/>
      <c r="D94" s="280"/>
      <c r="E94" s="300"/>
      <c r="F94" s="300"/>
    </row>
    <row r="95" spans="1:6" s="273" customFormat="1" ht="15" customHeight="1" outlineLevel="1" x14ac:dyDescent="0.3">
      <c r="A95" s="307">
        <v>42</v>
      </c>
      <c r="B95" s="306" t="s">
        <v>286</v>
      </c>
      <c r="C95" s="306"/>
      <c r="D95" s="309">
        <f>SUM(E95:F95)</f>
        <v>128019.2</v>
      </c>
      <c r="E95" s="302">
        <v>123871.4</v>
      </c>
      <c r="F95" s="302">
        <v>4147.8</v>
      </c>
    </row>
    <row r="96" spans="1:6" outlineLevel="1" x14ac:dyDescent="0.3">
      <c r="A96" s="305"/>
      <c r="B96" s="306"/>
      <c r="C96" s="306"/>
      <c r="D96" s="309"/>
      <c r="E96" s="302"/>
      <c r="F96" s="302"/>
    </row>
    <row r="97" spans="1:6" s="273" customFormat="1" ht="13.8" outlineLevel="1" x14ac:dyDescent="0.3">
      <c r="A97" s="305">
        <v>43</v>
      </c>
      <c r="B97" s="292" t="s">
        <v>287</v>
      </c>
      <c r="C97" s="292"/>
      <c r="D97" s="308">
        <f>SUM(E97:F97)</f>
        <v>350709.5</v>
      </c>
      <c r="E97" s="299">
        <v>338660.11181999999</v>
      </c>
      <c r="F97" s="299">
        <f>11339.88818+709.5</f>
        <v>12049.38818</v>
      </c>
    </row>
    <row r="98" spans="1:6" s="273" customFormat="1" ht="13.8" outlineLevel="1" x14ac:dyDescent="0.3">
      <c r="A98" s="295"/>
      <c r="B98" s="306"/>
      <c r="C98" s="306"/>
      <c r="D98" s="309"/>
      <c r="E98" s="302"/>
      <c r="F98" s="302"/>
    </row>
    <row r="99" spans="1:6" s="273" customFormat="1" ht="13.8" outlineLevel="1" x14ac:dyDescent="0.3">
      <c r="A99" s="307">
        <v>44</v>
      </c>
      <c r="B99" s="292" t="s">
        <v>288</v>
      </c>
      <c r="C99" s="292"/>
      <c r="D99" s="308">
        <f>SUM(E99:F99)</f>
        <v>153056.04</v>
      </c>
      <c r="E99" s="299">
        <v>147499.19297</v>
      </c>
      <c r="F99" s="299">
        <f>4938.94703+617.9</f>
        <v>5556.8470299999999</v>
      </c>
    </row>
    <row r="100" spans="1:6" s="273" customFormat="1" ht="13.8" outlineLevel="1" x14ac:dyDescent="0.3">
      <c r="A100" s="305"/>
      <c r="B100" s="306"/>
      <c r="C100" s="306"/>
      <c r="D100" s="309"/>
      <c r="E100" s="302"/>
      <c r="F100" s="302"/>
    </row>
    <row r="101" spans="1:6" s="273" customFormat="1" ht="13.8" outlineLevel="1" x14ac:dyDescent="0.3">
      <c r="A101" s="305">
        <v>45</v>
      </c>
      <c r="B101" s="292" t="s">
        <v>289</v>
      </c>
      <c r="C101" s="292"/>
      <c r="D101" s="308">
        <f>SUM(E101:F101)</f>
        <v>275605.40999999997</v>
      </c>
      <c r="E101" s="299">
        <v>266073.51452999999</v>
      </c>
      <c r="F101" s="299">
        <f>8909.69547+622.2</f>
        <v>9531.8954700000013</v>
      </c>
    </row>
    <row r="102" spans="1:6" s="273" customFormat="1" ht="13.8" outlineLevel="1" x14ac:dyDescent="0.3">
      <c r="A102" s="295"/>
      <c r="B102" s="306"/>
      <c r="C102" s="306"/>
      <c r="D102" s="309"/>
      <c r="E102" s="302"/>
      <c r="F102" s="302"/>
    </row>
    <row r="103" spans="1:6" s="273" customFormat="1" ht="13.8" outlineLevel="1" x14ac:dyDescent="0.3">
      <c r="A103" s="307">
        <v>46</v>
      </c>
      <c r="B103" s="306" t="s">
        <v>290</v>
      </c>
      <c r="C103" s="306"/>
      <c r="D103" s="309">
        <f>SUM(E103:F103)</f>
        <v>188500</v>
      </c>
      <c r="E103" s="302">
        <v>174168.05751000001</v>
      </c>
      <c r="F103" s="302">
        <f>5831.94249+8500</f>
        <v>14331.942490000001</v>
      </c>
    </row>
    <row r="104" spans="1:6" outlineLevel="1" x14ac:dyDescent="0.3">
      <c r="A104" s="305"/>
      <c r="B104" s="306"/>
      <c r="C104" s="306"/>
      <c r="D104" s="309"/>
      <c r="E104" s="303"/>
      <c r="F104" s="303"/>
    </row>
    <row r="105" spans="1:6" s="273" customFormat="1" ht="14.25" customHeight="1" outlineLevel="1" x14ac:dyDescent="0.3">
      <c r="A105" s="305">
        <v>47</v>
      </c>
      <c r="B105" s="292" t="s">
        <v>291</v>
      </c>
      <c r="C105" s="292"/>
      <c r="D105" s="308">
        <f>SUM(E105:F105)</f>
        <v>1126227.6000000001</v>
      </c>
      <c r="E105" s="299">
        <v>1000000</v>
      </c>
      <c r="F105" s="299">
        <v>126227.6</v>
      </c>
    </row>
    <row r="106" spans="1:6" outlineLevel="1" x14ac:dyDescent="0.3">
      <c r="A106" s="295"/>
      <c r="B106" s="306"/>
      <c r="C106" s="306"/>
      <c r="D106" s="309"/>
      <c r="E106" s="300"/>
      <c r="F106" s="300"/>
    </row>
    <row r="107" spans="1:6" s="273" customFormat="1" ht="13.8" outlineLevel="1" x14ac:dyDescent="0.3">
      <c r="A107" s="307">
        <v>48</v>
      </c>
      <c r="B107" s="306" t="s">
        <v>292</v>
      </c>
      <c r="C107" s="306"/>
      <c r="D107" s="309">
        <f>SUM(E107:F107)</f>
        <v>64307.24553</v>
      </c>
      <c r="E107" s="300"/>
      <c r="F107" s="301">
        <v>64307.24553</v>
      </c>
    </row>
    <row r="108" spans="1:6" outlineLevel="1" x14ac:dyDescent="0.3">
      <c r="A108" s="305"/>
      <c r="B108" s="306"/>
      <c r="C108" s="306"/>
      <c r="D108" s="300"/>
      <c r="E108" s="300"/>
      <c r="F108" s="302"/>
    </row>
    <row r="109" spans="1:6" s="273" customFormat="1" ht="13.8" outlineLevel="1" x14ac:dyDescent="0.3">
      <c r="A109" s="295">
        <v>49</v>
      </c>
      <c r="B109" s="306" t="s">
        <v>293</v>
      </c>
      <c r="C109" s="306"/>
      <c r="D109" s="309">
        <f>SUM(E109:F109)</f>
        <v>129606.7</v>
      </c>
      <c r="E109" s="300">
        <v>102000</v>
      </c>
      <c r="F109" s="302">
        <v>27606.7</v>
      </c>
    </row>
    <row r="110" spans="1:6" s="273" customFormat="1" ht="13.8" outlineLevel="1" x14ac:dyDescent="0.3">
      <c r="A110" s="295"/>
      <c r="B110" s="306"/>
      <c r="C110" s="306"/>
      <c r="D110" s="309"/>
      <c r="E110" s="300"/>
      <c r="F110" s="302"/>
    </row>
    <row r="111" spans="1:6" s="276" customFormat="1" ht="16.8" outlineLevel="1" x14ac:dyDescent="0.3">
      <c r="A111" s="312"/>
      <c r="B111" s="326" t="s">
        <v>316</v>
      </c>
      <c r="C111" s="312"/>
      <c r="D111" s="314">
        <f>SUM(E111:F111)</f>
        <v>1459306.2</v>
      </c>
      <c r="E111" s="314">
        <f>SUM(E113:E117)</f>
        <v>1337794.5</v>
      </c>
      <c r="F111" s="314">
        <f>SUM(F113:F117)</f>
        <v>121511.7</v>
      </c>
    </row>
    <row r="112" spans="1:6" s="276" customFormat="1" ht="13.8" outlineLevel="1" x14ac:dyDescent="0.3">
      <c r="A112" s="317"/>
      <c r="B112" s="318"/>
      <c r="C112" s="318"/>
      <c r="D112" s="319"/>
      <c r="E112" s="320"/>
      <c r="F112" s="321"/>
    </row>
    <row r="113" spans="1:6" s="276" customFormat="1" ht="27.6" outlineLevel="1" x14ac:dyDescent="0.3">
      <c r="A113" s="317">
        <v>50</v>
      </c>
      <c r="B113" s="318" t="s">
        <v>317</v>
      </c>
      <c r="C113" s="318"/>
      <c r="D113" s="319">
        <f>SUM(E113:F113)</f>
        <v>409551.4</v>
      </c>
      <c r="E113" s="320">
        <v>401360.4</v>
      </c>
      <c r="F113" s="321">
        <v>8191</v>
      </c>
    </row>
    <row r="114" spans="1:6" s="276" customFormat="1" ht="13.8" outlineLevel="1" x14ac:dyDescent="0.3">
      <c r="A114" s="317"/>
      <c r="B114" s="318"/>
      <c r="C114" s="318"/>
      <c r="D114" s="319"/>
      <c r="E114" s="320"/>
      <c r="F114" s="321"/>
    </row>
    <row r="115" spans="1:6" s="276" customFormat="1" ht="27.6" outlineLevel="1" x14ac:dyDescent="0.3">
      <c r="A115" s="317">
        <v>51</v>
      </c>
      <c r="B115" s="318" t="s">
        <v>318</v>
      </c>
      <c r="C115" s="318"/>
      <c r="D115" s="319">
        <f>SUM(E115:F115)</f>
        <v>1025839.6</v>
      </c>
      <c r="E115" s="320">
        <v>912997.2</v>
      </c>
      <c r="F115" s="321">
        <v>112842.4</v>
      </c>
    </row>
    <row r="116" spans="1:6" s="276" customFormat="1" ht="13.8" outlineLevel="1" x14ac:dyDescent="0.3">
      <c r="A116" s="317"/>
      <c r="B116" s="318"/>
      <c r="C116" s="318"/>
      <c r="D116" s="319"/>
      <c r="E116" s="320"/>
      <c r="F116" s="321"/>
    </row>
    <row r="117" spans="1:6" s="276" customFormat="1" ht="13.8" outlineLevel="1" x14ac:dyDescent="0.3">
      <c r="A117" s="317">
        <v>52</v>
      </c>
      <c r="B117" s="318" t="s">
        <v>319</v>
      </c>
      <c r="C117" s="318"/>
      <c r="D117" s="319">
        <f>SUM(E117:F117)</f>
        <v>23915.200000000001</v>
      </c>
      <c r="E117" s="320">
        <v>23436.9</v>
      </c>
      <c r="F117" s="321">
        <v>478.3</v>
      </c>
    </row>
    <row r="118" spans="1:6" s="276" customFormat="1" ht="13.8" outlineLevel="1" x14ac:dyDescent="0.3">
      <c r="A118" s="317"/>
      <c r="B118" s="318"/>
      <c r="C118" s="318"/>
      <c r="D118" s="319"/>
      <c r="E118" s="320"/>
      <c r="F118" s="321"/>
    </row>
    <row r="119" spans="1:6" x14ac:dyDescent="0.3">
      <c r="A119" s="295"/>
      <c r="B119" s="306"/>
      <c r="C119" s="306"/>
      <c r="D119" s="309"/>
      <c r="E119" s="300"/>
      <c r="F119" s="302"/>
    </row>
    <row r="120" spans="1:6" s="281" customFormat="1" ht="16.8" x14ac:dyDescent="0.3">
      <c r="A120" s="289"/>
      <c r="B120" s="326" t="s">
        <v>294</v>
      </c>
      <c r="C120" s="313">
        <v>0.2</v>
      </c>
      <c r="D120" s="314">
        <f>SUM(E120:F120)</f>
        <v>165168.6</v>
      </c>
      <c r="E120" s="314">
        <f>SUM(E122:E124)</f>
        <v>161865.20000000001</v>
      </c>
      <c r="F120" s="314">
        <f>SUM(F122:F124)</f>
        <v>3303.4</v>
      </c>
    </row>
    <row r="121" spans="1:6" s="273" customFormat="1" ht="13.8" outlineLevel="1" x14ac:dyDescent="0.3">
      <c r="A121" s="305"/>
      <c r="B121" s="306"/>
      <c r="C121" s="306"/>
      <c r="D121" s="309"/>
      <c r="E121" s="309"/>
      <c r="F121" s="309"/>
    </row>
    <row r="122" spans="1:6" s="273" customFormat="1" ht="13.8" outlineLevel="1" x14ac:dyDescent="0.3">
      <c r="A122" s="322">
        <v>53</v>
      </c>
      <c r="B122" s="306" t="s">
        <v>295</v>
      </c>
      <c r="C122" s="306"/>
      <c r="D122" s="309">
        <f>SUM(E122:F122)</f>
        <v>57571.700000000004</v>
      </c>
      <c r="E122" s="302">
        <v>56420.3</v>
      </c>
      <c r="F122" s="302">
        <v>1151.4000000000001</v>
      </c>
    </row>
    <row r="123" spans="1:6" s="273" customFormat="1" ht="13.8" outlineLevel="1" x14ac:dyDescent="0.3">
      <c r="A123" s="305"/>
      <c r="B123" s="306"/>
      <c r="C123" s="306"/>
      <c r="D123" s="309"/>
      <c r="E123" s="300"/>
      <c r="F123" s="300"/>
    </row>
    <row r="124" spans="1:6" s="273" customFormat="1" ht="27.6" outlineLevel="1" x14ac:dyDescent="0.3">
      <c r="A124" s="307">
        <v>54</v>
      </c>
      <c r="B124" s="292" t="s">
        <v>296</v>
      </c>
      <c r="C124" s="292"/>
      <c r="D124" s="308">
        <f>SUM(E124:F124)</f>
        <v>107596.9</v>
      </c>
      <c r="E124" s="299">
        <v>105444.9</v>
      </c>
      <c r="F124" s="299">
        <v>2152</v>
      </c>
    </row>
    <row r="125" spans="1:6" s="275" customFormat="1" ht="13.8" x14ac:dyDescent="0.3">
      <c r="A125" s="305"/>
      <c r="B125" s="306"/>
      <c r="C125" s="306"/>
      <c r="D125" s="309"/>
      <c r="E125" s="300"/>
      <c r="F125" s="300"/>
    </row>
    <row r="126" spans="1:6" s="281" customFormat="1" ht="16.8" x14ac:dyDescent="0.3">
      <c r="A126" s="289"/>
      <c r="B126" s="326" t="s">
        <v>297</v>
      </c>
      <c r="C126" s="313">
        <v>0.6</v>
      </c>
      <c r="D126" s="314">
        <f>SUM(E126:F126)</f>
        <v>460009.80000000005</v>
      </c>
      <c r="E126" s="314">
        <f>SUM(E128:E137)</f>
        <v>84775.900000000009</v>
      </c>
      <c r="F126" s="314">
        <f>SUM(F128:F137)</f>
        <v>375233.9</v>
      </c>
    </row>
    <row r="127" spans="1:6" s="273" customFormat="1" ht="13.8" outlineLevel="1" x14ac:dyDescent="0.3">
      <c r="A127" s="305"/>
      <c r="B127" s="306"/>
      <c r="C127" s="306"/>
      <c r="D127" s="309"/>
      <c r="E127" s="309"/>
      <c r="F127" s="309"/>
    </row>
    <row r="128" spans="1:6" s="273" customFormat="1" ht="13.8" outlineLevel="1" x14ac:dyDescent="0.3">
      <c r="A128" s="305">
        <v>55</v>
      </c>
      <c r="B128" s="306" t="s">
        <v>298</v>
      </c>
      <c r="C128" s="306"/>
      <c r="D128" s="309">
        <f>SUM(E128:F128)</f>
        <v>100051.20000000001</v>
      </c>
      <c r="E128" s="302">
        <v>71036.3</v>
      </c>
      <c r="F128" s="302">
        <v>29014.9</v>
      </c>
    </row>
    <row r="129" spans="1:6" s="275" customFormat="1" ht="13.8" outlineLevel="1" x14ac:dyDescent="0.3">
      <c r="A129" s="305"/>
      <c r="B129" s="306"/>
      <c r="C129" s="306"/>
      <c r="D129" s="309"/>
      <c r="E129" s="302"/>
      <c r="F129" s="302"/>
    </row>
    <row r="130" spans="1:6" s="275" customFormat="1" ht="13.8" outlineLevel="1" x14ac:dyDescent="0.3">
      <c r="A130" s="307">
        <v>56</v>
      </c>
      <c r="B130" s="292" t="s">
        <v>299</v>
      </c>
      <c r="C130" s="292"/>
      <c r="D130" s="309">
        <f>SUM(E130:F130)</f>
        <v>30000</v>
      </c>
      <c r="E130" s="299"/>
      <c r="F130" s="299">
        <v>30000</v>
      </c>
    </row>
    <row r="131" spans="1:6" s="275" customFormat="1" ht="13.8" outlineLevel="1" x14ac:dyDescent="0.3">
      <c r="A131" s="307"/>
      <c r="B131" s="292"/>
      <c r="C131" s="292"/>
      <c r="D131" s="308"/>
      <c r="E131" s="299"/>
      <c r="F131" s="299"/>
    </row>
    <row r="132" spans="1:6" s="275" customFormat="1" ht="13.8" outlineLevel="1" x14ac:dyDescent="0.3">
      <c r="A132" s="307">
        <v>57</v>
      </c>
      <c r="B132" s="292" t="s">
        <v>300</v>
      </c>
      <c r="C132" s="292"/>
      <c r="D132" s="309">
        <f>SUM(E132:F132)</f>
        <v>15683.800000000001</v>
      </c>
      <c r="E132" s="299">
        <v>13739.6</v>
      </c>
      <c r="F132" s="299">
        <v>1944.2</v>
      </c>
    </row>
    <row r="133" spans="1:6" s="275" customFormat="1" ht="13.8" outlineLevel="1" x14ac:dyDescent="0.3">
      <c r="A133" s="307"/>
      <c r="B133" s="292"/>
      <c r="C133" s="292"/>
      <c r="D133" s="308"/>
      <c r="E133" s="299"/>
      <c r="F133" s="299"/>
    </row>
    <row r="134" spans="1:6" s="273" customFormat="1" ht="27.6" outlineLevel="1" x14ac:dyDescent="0.3">
      <c r="A134" s="322">
        <v>58</v>
      </c>
      <c r="B134" s="292" t="s">
        <v>301</v>
      </c>
      <c r="C134" s="292"/>
      <c r="D134" s="308">
        <f>SUM(E134:F134)</f>
        <v>27149.8</v>
      </c>
      <c r="E134" s="294"/>
      <c r="F134" s="293">
        <v>27149.8</v>
      </c>
    </row>
    <row r="135" spans="1:6" s="273" customFormat="1" ht="13.8" outlineLevel="1" x14ac:dyDescent="0.3">
      <c r="A135" s="295"/>
      <c r="B135" s="306"/>
      <c r="C135" s="306"/>
      <c r="D135" s="309"/>
      <c r="E135" s="300"/>
      <c r="F135" s="301"/>
    </row>
    <row r="136" spans="1:6" s="273" customFormat="1" ht="13.8" outlineLevel="1" x14ac:dyDescent="0.3">
      <c r="A136" s="295">
        <v>59</v>
      </c>
      <c r="B136" s="306" t="s">
        <v>302</v>
      </c>
      <c r="C136" s="292"/>
      <c r="D136" s="308">
        <f>SUM(E136:F136)</f>
        <v>287125</v>
      </c>
      <c r="E136" s="300"/>
      <c r="F136" s="301">
        <v>287125</v>
      </c>
    </row>
    <row r="137" spans="1:6" s="273" customFormat="1" ht="13.8" outlineLevel="1" x14ac:dyDescent="0.3">
      <c r="A137" s="295"/>
      <c r="B137" s="306"/>
      <c r="C137" s="292"/>
      <c r="D137" s="308"/>
      <c r="E137" s="300"/>
      <c r="F137" s="301"/>
    </row>
    <row r="138" spans="1:6" s="281" customFormat="1" ht="16.8" x14ac:dyDescent="0.3">
      <c r="A138" s="289"/>
      <c r="B138" s="326" t="s">
        <v>303</v>
      </c>
      <c r="C138" s="313">
        <v>0.2</v>
      </c>
      <c r="D138" s="314">
        <f>SUM(E138:F138)</f>
        <v>283496.0159</v>
      </c>
      <c r="E138" s="314">
        <f>SUM(E140:E143)</f>
        <v>126101.8</v>
      </c>
      <c r="F138" s="314">
        <f>SUM(F140:F143)</f>
        <v>157394.21590000001</v>
      </c>
    </row>
    <row r="139" spans="1:6" s="273" customFormat="1" ht="13.8" outlineLevel="1" x14ac:dyDescent="0.3">
      <c r="A139" s="305"/>
      <c r="B139" s="306"/>
      <c r="C139" s="306"/>
      <c r="D139" s="309"/>
      <c r="E139" s="309"/>
      <c r="F139" s="309"/>
    </row>
    <row r="140" spans="1:6" s="273" customFormat="1" ht="27.6" outlineLevel="1" x14ac:dyDescent="0.3">
      <c r="A140" s="295">
        <v>60</v>
      </c>
      <c r="B140" s="306" t="s">
        <v>304</v>
      </c>
      <c r="C140" s="306"/>
      <c r="D140" s="309">
        <f>SUM(E140:F140)</f>
        <v>271687.41590000002</v>
      </c>
      <c r="E140" s="301">
        <v>126101.8</v>
      </c>
      <c r="F140" s="301">
        <v>145585.6159</v>
      </c>
    </row>
    <row r="141" spans="1:6" outlineLevel="1" x14ac:dyDescent="0.3">
      <c r="A141" s="295"/>
      <c r="B141" s="290"/>
      <c r="C141" s="290"/>
      <c r="D141" s="300"/>
      <c r="E141" s="300"/>
      <c r="F141" s="300"/>
    </row>
    <row r="142" spans="1:6" s="273" customFormat="1" ht="13.8" outlineLevel="1" x14ac:dyDescent="0.3">
      <c r="A142" s="295">
        <v>61</v>
      </c>
      <c r="B142" s="290" t="s">
        <v>305</v>
      </c>
      <c r="C142" s="290"/>
      <c r="D142" s="309">
        <f>SUM(E142:F142)</f>
        <v>11808.6</v>
      </c>
      <c r="E142" s="300"/>
      <c r="F142" s="300">
        <v>11808.6</v>
      </c>
    </row>
    <row r="143" spans="1:6" s="273" customFormat="1" ht="13.8" outlineLevel="1" x14ac:dyDescent="0.3">
      <c r="A143" s="295"/>
      <c r="B143" s="290"/>
      <c r="C143" s="290"/>
      <c r="D143" s="309"/>
      <c r="E143" s="300"/>
      <c r="F143" s="300"/>
    </row>
    <row r="144" spans="1:6" s="281" customFormat="1" ht="16.8" x14ac:dyDescent="0.3">
      <c r="A144" s="289"/>
      <c r="B144" s="326" t="s">
        <v>306</v>
      </c>
      <c r="C144" s="313">
        <v>1.3</v>
      </c>
      <c r="D144" s="314">
        <f>SUM(E144:F144)</f>
        <v>1305266.07075</v>
      </c>
      <c r="E144" s="314">
        <f>SUM(E146:E163)</f>
        <v>558712.4</v>
      </c>
      <c r="F144" s="314">
        <f>SUM(F146:F163)</f>
        <v>746553.67075000005</v>
      </c>
    </row>
    <row r="145" spans="1:6" s="273" customFormat="1" ht="13.8" outlineLevel="1" x14ac:dyDescent="0.3">
      <c r="A145" s="305"/>
      <c r="B145" s="306"/>
      <c r="C145" s="306"/>
      <c r="D145" s="309"/>
      <c r="E145" s="309"/>
      <c r="F145" s="309"/>
    </row>
    <row r="146" spans="1:6" s="273" customFormat="1" ht="13.8" outlineLevel="1" x14ac:dyDescent="0.3">
      <c r="A146" s="305">
        <v>62</v>
      </c>
      <c r="B146" s="306" t="s">
        <v>307</v>
      </c>
      <c r="C146" s="306"/>
      <c r="D146" s="309">
        <f>SUM(E146:F146)</f>
        <v>115703.41362000001</v>
      </c>
      <c r="E146" s="309"/>
      <c r="F146" s="302">
        <v>115703.41362000001</v>
      </c>
    </row>
    <row r="147" spans="1:6" outlineLevel="1" x14ac:dyDescent="0.3">
      <c r="A147" s="305"/>
      <c r="B147" s="306"/>
      <c r="C147" s="306"/>
      <c r="D147" s="309"/>
      <c r="E147" s="309"/>
      <c r="F147" s="302"/>
    </row>
    <row r="148" spans="1:6" s="273" customFormat="1" ht="27.6" outlineLevel="1" x14ac:dyDescent="0.3">
      <c r="A148" s="305">
        <v>63</v>
      </c>
      <c r="B148" s="306" t="s">
        <v>308</v>
      </c>
      <c r="C148" s="306"/>
      <c r="D148" s="309">
        <f>SUM(E148:F148)</f>
        <v>176071.17428000001</v>
      </c>
      <c r="E148" s="309"/>
      <c r="F148" s="302">
        <v>176071.17428000001</v>
      </c>
    </row>
    <row r="149" spans="1:6" outlineLevel="1" x14ac:dyDescent="0.3">
      <c r="A149" s="305"/>
      <c r="B149" s="306"/>
      <c r="C149" s="306"/>
      <c r="D149" s="309"/>
      <c r="E149" s="309"/>
      <c r="F149" s="309"/>
    </row>
    <row r="150" spans="1:6" s="273" customFormat="1" ht="13.8" outlineLevel="1" x14ac:dyDescent="0.3">
      <c r="A150" s="305">
        <v>64</v>
      </c>
      <c r="B150" s="306" t="s">
        <v>309</v>
      </c>
      <c r="C150" s="306"/>
      <c r="D150" s="309">
        <f>SUM(E150:F150)</f>
        <v>236017.7</v>
      </c>
      <c r="E150" s="309"/>
      <c r="F150" s="302">
        <v>236017.7</v>
      </c>
    </row>
    <row r="151" spans="1:6" outlineLevel="1" x14ac:dyDescent="0.3">
      <c r="A151" s="305"/>
      <c r="B151" s="306"/>
      <c r="C151" s="306"/>
      <c r="D151" s="309"/>
      <c r="E151" s="309"/>
      <c r="F151" s="309"/>
    </row>
    <row r="152" spans="1:6" s="273" customFormat="1" ht="13.8" outlineLevel="1" x14ac:dyDescent="0.3">
      <c r="A152" s="305">
        <v>65</v>
      </c>
      <c r="B152" s="306" t="s">
        <v>310</v>
      </c>
      <c r="C152" s="306"/>
      <c r="D152" s="309">
        <f>SUM(E152:F152)</f>
        <v>381991.23679999996</v>
      </c>
      <c r="E152" s="323">
        <v>167716.90495</v>
      </c>
      <c r="F152" s="302">
        <v>214274.33184999999</v>
      </c>
    </row>
    <row r="153" spans="1:6" s="273" customFormat="1" ht="13.8" outlineLevel="1" x14ac:dyDescent="0.3">
      <c r="A153" s="305"/>
      <c r="B153" s="306"/>
      <c r="C153" s="306"/>
      <c r="D153" s="300"/>
      <c r="E153" s="302"/>
      <c r="F153" s="300"/>
    </row>
    <row r="154" spans="1:6" s="273" customFormat="1" ht="15" customHeight="1" outlineLevel="1" x14ac:dyDescent="0.3">
      <c r="A154" s="305">
        <v>66</v>
      </c>
      <c r="B154" s="306" t="s">
        <v>311</v>
      </c>
      <c r="C154" s="306"/>
      <c r="D154" s="309">
        <f>SUM(E154:F154)</f>
        <v>155620.38440000001</v>
      </c>
      <c r="E154" s="323">
        <v>154966.38440000001</v>
      </c>
      <c r="F154" s="300">
        <v>654</v>
      </c>
    </row>
    <row r="155" spans="1:6" s="273" customFormat="1" ht="13.8" outlineLevel="1" x14ac:dyDescent="0.3">
      <c r="A155" s="305"/>
      <c r="B155" s="306"/>
      <c r="C155" s="306"/>
      <c r="D155" s="300"/>
      <c r="E155" s="301"/>
      <c r="F155" s="300"/>
    </row>
    <row r="156" spans="1:6" s="273" customFormat="1" ht="15" customHeight="1" outlineLevel="1" x14ac:dyDescent="0.3">
      <c r="A156" s="305">
        <v>67</v>
      </c>
      <c r="B156" s="306" t="s">
        <v>312</v>
      </c>
      <c r="C156" s="306"/>
      <c r="D156" s="309">
        <f>SUM(E156:F156)</f>
        <v>80768.710649999994</v>
      </c>
      <c r="E156" s="323">
        <v>80117.710649999994</v>
      </c>
      <c r="F156" s="300">
        <v>651</v>
      </c>
    </row>
    <row r="157" spans="1:6" outlineLevel="1" x14ac:dyDescent="0.3">
      <c r="A157" s="305"/>
      <c r="B157" s="306"/>
      <c r="C157" s="306"/>
      <c r="D157" s="300"/>
      <c r="E157" s="301"/>
      <c r="F157" s="300"/>
    </row>
    <row r="158" spans="1:6" s="273" customFormat="1" ht="14.25" customHeight="1" outlineLevel="1" x14ac:dyDescent="0.3">
      <c r="A158" s="305">
        <v>68</v>
      </c>
      <c r="B158" s="324" t="s">
        <v>313</v>
      </c>
      <c r="C158" s="324"/>
      <c r="D158" s="308">
        <f>SUM(E158:F158)</f>
        <v>63608.471000000005</v>
      </c>
      <c r="E158" s="325">
        <v>62336.3</v>
      </c>
      <c r="F158" s="325">
        <v>1272.171</v>
      </c>
    </row>
    <row r="159" spans="1:6" s="273" customFormat="1" ht="13.8" outlineLevel="1" x14ac:dyDescent="0.3">
      <c r="A159" s="305"/>
      <c r="B159" s="296"/>
      <c r="C159" s="296"/>
      <c r="D159" s="300"/>
      <c r="E159" s="297"/>
      <c r="F159" s="297"/>
    </row>
    <row r="160" spans="1:6" s="273" customFormat="1" ht="27.6" outlineLevel="1" x14ac:dyDescent="0.3">
      <c r="A160" s="305">
        <v>69</v>
      </c>
      <c r="B160" s="296" t="s">
        <v>314</v>
      </c>
      <c r="C160" s="296"/>
      <c r="D160" s="309">
        <f>SUM(E160:F160)</f>
        <v>86587.75</v>
      </c>
      <c r="E160" s="297">
        <v>84856</v>
      </c>
      <c r="F160" s="297">
        <v>1731.75</v>
      </c>
    </row>
    <row r="161" spans="1:6" s="273" customFormat="1" ht="13.8" outlineLevel="1" x14ac:dyDescent="0.3">
      <c r="A161" s="305"/>
      <c r="B161" s="296"/>
      <c r="C161" s="296"/>
      <c r="D161" s="300"/>
      <c r="E161" s="297"/>
      <c r="F161" s="297"/>
    </row>
    <row r="162" spans="1:6" s="273" customFormat="1" ht="13.8" outlineLevel="1" x14ac:dyDescent="0.3">
      <c r="A162" s="305">
        <v>70</v>
      </c>
      <c r="B162" s="296" t="s">
        <v>315</v>
      </c>
      <c r="C162" s="296"/>
      <c r="D162" s="309">
        <f>SUM(E162:F162)</f>
        <v>8897.23</v>
      </c>
      <c r="E162" s="297">
        <v>8719.1</v>
      </c>
      <c r="F162" s="297">
        <v>178.13</v>
      </c>
    </row>
    <row r="163" spans="1:6" outlineLevel="1" x14ac:dyDescent="0.3">
      <c r="A163" s="295"/>
      <c r="B163" s="296"/>
      <c r="C163" s="296"/>
      <c r="D163" s="309"/>
      <c r="E163" s="297"/>
      <c r="F163" s="297"/>
    </row>
  </sheetData>
  <mergeCells count="3">
    <mergeCell ref="A3:A4"/>
    <mergeCell ref="B3:B4"/>
    <mergeCell ref="D3:F3"/>
  </mergeCells>
  <pageMargins left="0.15763888888888899" right="0.15763888888888899" top="0.23611111111111099" bottom="0.15763888888888899" header="0.51180555555555496" footer="0.51180555555555496"/>
  <pageSetup paperSize="9" scale="74"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9</TotalTime>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До Папениной</vt:lpstr>
      <vt:lpstr>После</vt:lpstr>
      <vt:lpstr>Лист2</vt:lpstr>
      <vt:lpstr>Лист3</vt:lpstr>
      <vt:lpstr>инвестиции</vt:lpstr>
      <vt:lpstr>инвестиции!Заголовки_для_печати</vt:lpstr>
      <vt:lpstr>инвестиции!Область_печати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Аношина Оксана Александровна</dc:creator>
  <cp:lastModifiedBy>Ундрова Светлана Александровна</cp:lastModifiedBy>
  <cp:revision>1</cp:revision>
  <cp:lastPrinted>2023-02-22T13:50:15Z</cp:lastPrinted>
  <dcterms:created xsi:type="dcterms:W3CDTF">2006-09-28T05:33:49Z</dcterms:created>
  <dcterms:modified xsi:type="dcterms:W3CDTF">2023-03-03T11:04:20Z</dcterms:modified>
  <dc:language>ru-RU</dc:language>
</cp:coreProperties>
</file>